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8345" windowHeight="7440"/>
  </bookViews>
  <sheets>
    <sheet name="List1" sheetId="1" r:id="rId1"/>
  </sheets>
  <definedNames>
    <definedName name="_xlnm.Print_Titles" localSheetId="0">List1!$7:$9</definedName>
  </definedNames>
  <calcPr calcId="145621"/>
</workbook>
</file>

<file path=xl/calcChain.xml><?xml version="1.0" encoding="utf-8"?>
<calcChain xmlns="http://schemas.openxmlformats.org/spreadsheetml/2006/main">
  <c r="F122" i="1" l="1"/>
  <c r="F129" i="1" s="1"/>
  <c r="D127" i="1" l="1"/>
  <c r="F127" i="1" s="1"/>
  <c r="D126" i="1"/>
  <c r="F126" i="1" s="1"/>
  <c r="D125" i="1"/>
  <c r="F125" i="1" s="1"/>
  <c r="D103" i="1"/>
  <c r="F103" i="1" s="1"/>
  <c r="D102" i="1"/>
  <c r="D101" i="1"/>
  <c r="F101" i="1" s="1"/>
  <c r="D100" i="1"/>
  <c r="F100" i="1" s="1"/>
  <c r="D99" i="1"/>
  <c r="F99" i="1" s="1"/>
  <c r="D117" i="1"/>
  <c r="F117" i="1" s="1"/>
  <c r="D116" i="1"/>
  <c r="D115" i="1"/>
  <c r="D114" i="1"/>
  <c r="D113" i="1"/>
  <c r="D78" i="1"/>
  <c r="F78" i="1" s="1"/>
  <c r="D77" i="1"/>
  <c r="F77" i="1" s="1"/>
  <c r="D31" i="1"/>
  <c r="F31" i="1" s="1"/>
  <c r="D32" i="1"/>
  <c r="F32" i="1" s="1"/>
  <c r="D49" i="1"/>
  <c r="F49" i="1" s="1"/>
  <c r="D55" i="1"/>
  <c r="D50" i="1"/>
  <c r="F50" i="1" s="1"/>
  <c r="D110" i="1"/>
  <c r="F110" i="1" s="1"/>
  <c r="D109" i="1"/>
  <c r="D108" i="1"/>
  <c r="D107" i="1"/>
  <c r="D106" i="1"/>
  <c r="F102" i="1"/>
  <c r="F83" i="1"/>
  <c r="F82" i="1"/>
  <c r="F81" i="1"/>
  <c r="D80" i="1"/>
  <c r="F80" i="1" s="1"/>
  <c r="F79" i="1"/>
  <c r="F73" i="1"/>
  <c r="D71" i="1"/>
  <c r="F71" i="1" s="1"/>
  <c r="D70" i="1"/>
  <c r="F70" i="1" s="1"/>
  <c r="D67" i="1"/>
  <c r="F67" i="1" s="1"/>
  <c r="D66" i="1"/>
  <c r="F66" i="1" s="1"/>
  <c r="D63" i="1"/>
  <c r="F63" i="1" s="1"/>
  <c r="D62" i="1"/>
  <c r="F62" i="1" s="1"/>
  <c r="F59" i="1"/>
  <c r="D57" i="1"/>
  <c r="F57" i="1" s="1"/>
  <c r="D56" i="1"/>
  <c r="F52" i="1"/>
  <c r="F51" i="1"/>
  <c r="F42" i="1"/>
  <c r="F40" i="1"/>
  <c r="F38" i="1"/>
  <c r="F36" i="1"/>
  <c r="F34" i="1"/>
  <c r="F33" i="1"/>
  <c r="D24" i="1"/>
  <c r="F24" i="1" s="1"/>
  <c r="F22" i="1"/>
  <c r="F20" i="1"/>
  <c r="F18" i="1"/>
  <c r="F16" i="1"/>
  <c r="F55" i="1" l="1"/>
  <c r="F56" i="1"/>
  <c r="F85" i="1" s="1"/>
  <c r="F121" i="1"/>
  <c r="F116" i="1"/>
  <c r="F115" i="1"/>
  <c r="F114" i="1"/>
  <c r="F113" i="1"/>
  <c r="F109" i="1"/>
  <c r="F107" i="1"/>
  <c r="F108" i="1"/>
  <c r="F106" i="1"/>
  <c r="F132" i="1" l="1"/>
  <c r="F133" i="1" s="1"/>
  <c r="F134" i="1" s="1"/>
</calcChain>
</file>

<file path=xl/sharedStrings.xml><?xml version="1.0" encoding="utf-8"?>
<sst xmlns="http://schemas.openxmlformats.org/spreadsheetml/2006/main" count="173" uniqueCount="109">
  <si>
    <t>ST.</t>
  </si>
  <si>
    <t>TROŠK.</t>
  </si>
  <si>
    <t>JED.</t>
  </si>
  <si>
    <t>MJERE</t>
  </si>
  <si>
    <t>KOLIČINA</t>
  </si>
  <si>
    <t>JEDINIČNA</t>
  </si>
  <si>
    <t>CIJENA</t>
  </si>
  <si>
    <t>/kn/</t>
  </si>
  <si>
    <t>UKUPNA</t>
  </si>
  <si>
    <t>S A D R Ž A J :</t>
  </si>
  <si>
    <t>1.0.</t>
  </si>
  <si>
    <t>m3</t>
  </si>
  <si>
    <t>1.1.</t>
  </si>
  <si>
    <t>TROŠKOVNIK</t>
  </si>
  <si>
    <t>impregnacijski premaz (potrošnja 0,2 l/m2)</t>
  </si>
  <si>
    <t>L</t>
  </si>
  <si>
    <t>lazura, dva premaza (potrošnja 0,1L/m2 za jedan sloj)</t>
  </si>
  <si>
    <t>kg</t>
  </si>
  <si>
    <t>plosnati čelik</t>
  </si>
  <si>
    <t>kom</t>
  </si>
  <si>
    <t>Nabava, transport i montaža koševa za otpatke (selektirano):</t>
  </si>
  <si>
    <t>2.0.</t>
  </si>
  <si>
    <t>betonski element 0,5x0,5x0,4 m</t>
  </si>
  <si>
    <r>
      <rPr>
        <b/>
        <sz val="12"/>
        <rFont val="Arial"/>
        <family val="2"/>
        <charset val="238"/>
      </rPr>
      <t>postolje klupe i nosivi profil naslona</t>
    </r>
    <r>
      <rPr>
        <sz val="12"/>
        <rFont val="Arial"/>
        <family val="2"/>
        <charset val="238"/>
      </rPr>
      <t xml:space="preserve"> - vareni plosnati čelik pocinčani i bojani, širine 50mm, d=10 (postolje) i širine 100mm, d=8 mm (naslon), dužine profila 10, 40 i 60 cm. Konačna boja po izboru projektanta. U cijenu uključena sva spojna sredstva i cjelokupan rad do gotovog proizvoda. (3,93 kg/m' i 6,28kg/m'). Izvesti prema detaljima iz glavnog projekta.</t>
    </r>
  </si>
  <si>
    <t>ELEMENT B - 3 komada</t>
  </si>
  <si>
    <t>MOBILIJAR - PJEŠAČKA STAZA</t>
  </si>
  <si>
    <t xml:space="preserve">URBANA OPREMA I OPREMA DJEČJEG IGRALIŠTA                                                                                                                                                 k.č.br. 2079/4, 2291/1, 2294 i 2293, k.o. Ivanić-Grad
</t>
  </si>
  <si>
    <t>2.1.</t>
  </si>
  <si>
    <t>2.2.</t>
  </si>
  <si>
    <t>komada</t>
  </si>
  <si>
    <t>1.2.</t>
  </si>
  <si>
    <t>1.3.</t>
  </si>
  <si>
    <t>1.4.</t>
  </si>
  <si>
    <t>SEGMENT S DINAMIČKIM ELEMENTIMA (SEGMENT A)</t>
  </si>
  <si>
    <t>1.6.</t>
  </si>
  <si>
    <t>drvena obloga</t>
  </si>
  <si>
    <t>neoprenski ležajevi (7 komada, 50x50x1cm)</t>
  </si>
  <si>
    <t>razni pričvrsni materijali i sredstva</t>
  </si>
  <si>
    <t>komplet</t>
  </si>
  <si>
    <t>1.7.</t>
  </si>
  <si>
    <t>1.8.</t>
  </si>
  <si>
    <t>letve (4x16x110cm- 8komada)</t>
  </si>
  <si>
    <t>pocinčani lanci i spojna sredstva</t>
  </si>
  <si>
    <t>m</t>
  </si>
  <si>
    <t>ploča1: površina 0,89m2, maksimalnih dimenzija 231x56x4cm</t>
  </si>
  <si>
    <t>ploča2: površina 0,65m2, maksimalnih dimenzija 172x40x4cm</t>
  </si>
  <si>
    <t>drvene oblice</t>
  </si>
  <si>
    <t>Užad sa spojnim sredstvima i zaštitom od habanja na omčama.</t>
  </si>
  <si>
    <t>drveni stupovi 25x25, ukupne duljine 190cm</t>
  </si>
  <si>
    <t>Čelične pocinčane cijevi (Ø40mm, ds=1.5mm) s polčicama(5x5cm, d=0.5cm) zavarenim na  završetcima cijevi.</t>
  </si>
  <si>
    <t>neoprenski ležajevi (4 komada, 50x50x1cm)</t>
  </si>
  <si>
    <t>čelična pocinčana užad 1x37 Ø15mm (2x21,0m) sa stoperima(4 komada)</t>
  </si>
  <si>
    <t xml:space="preserve">uređaj za klizanje </t>
  </si>
  <si>
    <t>sjedalica sa pričvrsnom plastificiranom sajlom 1x37 Ø15mm</t>
  </si>
  <si>
    <t>UKUPNO MOBILIJAR - PJEŠAČKA STAZA:</t>
  </si>
  <si>
    <t>PDV25%</t>
  </si>
  <si>
    <t>SVEUKUPNO:</t>
  </si>
  <si>
    <t>UKUPNO:</t>
  </si>
  <si>
    <t>projektant: Ana Laća, mag.ing.arch.</t>
  </si>
  <si>
    <r>
      <rPr>
        <b/>
        <sz val="12"/>
        <rFont val="Arial"/>
        <family val="2"/>
        <charset val="238"/>
      </rPr>
      <t>naslon</t>
    </r>
    <r>
      <rPr>
        <sz val="12"/>
        <rFont val="Arial"/>
        <family val="2"/>
        <charset val="238"/>
      </rPr>
      <t xml:space="preserve"> - drvene grede (jelova građa) 10/10 cm, dužine 35 cm, rezani rubovi pod kutem od 15</t>
    </r>
    <r>
      <rPr>
        <sz val="12"/>
        <rFont val="Calibri"/>
        <family val="2"/>
        <charset val="238"/>
      </rPr>
      <t>°</t>
    </r>
    <r>
      <rPr>
        <sz val="12"/>
        <rFont val="Arial"/>
        <family val="2"/>
        <charset val="238"/>
      </rPr>
      <t>, montirane čeličnim profilom na sjedište, impregnirane, premazane tekućim impregnacijskim premazom tipa Belles (Belinka) i debeloslojnom lazurom u 2 sloja tipa Beltop UV plus (Belinka) ili jednakovrijednim proizvodima. Nijansa lazure prema izboru projektanta. U cijenu uključena sva spojna sredstva i cjelokupan rad do gotovog proizvoda. Izvesti prema detaljima iz glavnog projekta.</t>
    </r>
  </si>
  <si>
    <t xml:space="preserve"> OPREMA DJEČJEG IGRALIŠTA</t>
  </si>
  <si>
    <r>
      <rPr>
        <b/>
        <u/>
        <sz val="12"/>
        <rFont val="Arial"/>
        <family val="2"/>
        <charset val="238"/>
      </rPr>
      <t>NAPOMENA:</t>
    </r>
    <r>
      <rPr>
        <sz val="12"/>
        <rFont val="Arial"/>
        <family val="2"/>
        <charset val="238"/>
      </rPr>
      <t xml:space="preserve"> Sve radove izvesti prema općim tehničkim uvjetima. Prije početka radova označiti sve trase postojećih instalacija unutar obuhvata izvođenja radova, a prema dobivenim posebnim uvjetima građenja.Sve instalacije na označenim trasama zaštititi od mogućih oštećivanja.</t>
    </r>
  </si>
  <si>
    <r>
      <rPr>
        <b/>
        <u/>
        <sz val="12"/>
        <rFont val="Arial"/>
        <family val="2"/>
        <charset val="238"/>
      </rPr>
      <t>Napomena:</t>
    </r>
    <r>
      <rPr>
        <sz val="12"/>
        <rFont val="Arial"/>
        <family val="2"/>
        <charset val="238"/>
      </rPr>
      <t xml:space="preserve"> sva proizvedena igrala trebaju biti proizvedena na način da su u skladu s normom HRN EN 1176:2008, tehničkim propisima za drvene i čelične konstrukcije i projektnom dokumentacijom. Izvođač elemenata za igru mora izraditi radionički nacrt za svaki element pri čemu izvedba i ugradnja moraju odgovarati odredbama norme HRN EN 1176:2008. Za cjelokupnu izvedenu i ugrađenu opremu izvođač izdaje certifikat sukladnosti s normom HRN EN 1176:2008.</t>
    </r>
  </si>
  <si>
    <r>
      <t>Izrada, doprema i ugradnja plastičnog</t>
    </r>
    <r>
      <rPr>
        <b/>
        <sz val="12"/>
        <rFont val="Arial"/>
        <family val="2"/>
        <charset val="238"/>
      </rPr>
      <t xml:space="preserve"> tobogana</t>
    </r>
    <r>
      <rPr>
        <sz val="12"/>
        <rFont val="Arial"/>
        <family val="2"/>
        <charset val="238"/>
      </rPr>
      <t xml:space="preserve"> tlocrtne duljine 270cm, ukupne visine 202cm, širine korita 56-60cm. Tobogan ugraditi na projektirano mjesto na prethodno izveden temelj s nosačima. Sve  izvesti prema radioničkim nacrtima i projektnoj dokumentaciji, a u skladu s normom HRN EN 1176:2008</t>
    </r>
  </si>
  <si>
    <r>
      <t xml:space="preserve">Izrada, doprema i ugradnja </t>
    </r>
    <r>
      <rPr>
        <b/>
        <sz val="12"/>
        <rFont val="Arial"/>
        <family val="2"/>
        <charset val="238"/>
      </rPr>
      <t>trampolina</t>
    </r>
    <r>
      <rPr>
        <sz val="12"/>
        <rFont val="Arial"/>
        <family val="2"/>
        <charset val="238"/>
      </rPr>
      <t xml:space="preserve"> koji se ugrađuje na način da je ploha za skakanje u ravnini terena. Dimenzije trampolina su150x300cm.  Trampolin ugraditi na projektirano i pripremljeno mjesto ugradnje te prema radioničkim nacrtima i projektnoj dokumentaciji, a u skladu s normom HRN EN 1176:2008</t>
    </r>
  </si>
  <si>
    <t>1.5.</t>
  </si>
  <si>
    <t>POLIGON PREPREKA (SEGMENT B)</t>
  </si>
  <si>
    <t>A) nosivi elementi-okviri se izrađuju od:</t>
  </si>
  <si>
    <r>
      <t xml:space="preserve">B) </t>
    </r>
    <r>
      <rPr>
        <b/>
        <sz val="12"/>
        <rFont val="Arial"/>
        <family val="2"/>
        <charset val="238"/>
      </rPr>
      <t>Ljuljačka.</t>
    </r>
    <r>
      <rPr>
        <sz val="12"/>
        <rFont val="Arial"/>
        <family val="2"/>
        <charset val="238"/>
      </rPr>
      <t xml:space="preserve"> Ljuljačka se sastoji od poliesterske sjedalice, pocinčanih lanaca za ovješenje i pričvrsnica s kojima se pričvršćuje lanac za okvir  i sjedalica za lanac. Izrada i ugradnja ljuljačke prema radioničkim nacrtima, a u skladu s normom HRN EN 1176:2008.</t>
    </r>
  </si>
  <si>
    <r>
      <t xml:space="preserve">C)  </t>
    </r>
    <r>
      <rPr>
        <b/>
        <sz val="12"/>
        <rFont val="Arial"/>
        <family val="2"/>
        <charset val="238"/>
      </rPr>
      <t>Ljuljačka - gnijezdo</t>
    </r>
    <r>
      <rPr>
        <sz val="12"/>
        <rFont val="Arial"/>
        <family val="2"/>
        <charset val="238"/>
      </rPr>
      <t xml:space="preserve"> . Element se sastoji od sjedalice ljuljačke Ø 120 cm; košara, izrđena je od pletenih užadi promjera Ø16 mm sa čeličnom jezgrom. U cijenu su uključeni pocinčanih lanci za ovješenje i pričvrsnice kojima se pričvršćuje lanac za okvir  i sjedalica za lanac. Izrada i ugradnja ljuljačke - gnijezda prema radioničkim nacrtima, a u skladu s normom HRN EN 1176:2008.</t>
    </r>
  </si>
  <si>
    <r>
      <t xml:space="preserve">D) </t>
    </r>
    <r>
      <rPr>
        <b/>
        <sz val="12"/>
        <rFont val="Arial"/>
        <family val="2"/>
        <charset val="238"/>
      </rPr>
      <t>Vrtuljak</t>
    </r>
    <r>
      <rPr>
        <sz val="12"/>
        <rFont val="Arial"/>
        <family val="2"/>
        <charset val="238"/>
      </rPr>
      <t>. Vrtuljak se sastoji od zavojite čelične pocinčane cijevi, poliesterske sjedalice  i nosive potkonstrukcije (čelična pocinčana cijev s mehanizmom za vrtnju). Izrada i ugradnja vrtuljka prema radioničkim nacrtima, a u skladu s normom HRN EN 1176:2008.</t>
    </r>
  </si>
  <si>
    <r>
      <t xml:space="preserve">D) </t>
    </r>
    <r>
      <rPr>
        <b/>
        <sz val="12"/>
        <rFont val="Arial"/>
        <family val="2"/>
        <charset val="238"/>
      </rPr>
      <t>Element za prelazak i pridržavanje</t>
    </r>
    <r>
      <rPr>
        <sz val="12"/>
        <rFont val="Arial"/>
        <family val="2"/>
        <charset val="238"/>
      </rPr>
      <t>. Element se sastoji od dvije perforirane drvene ploče debljine 4cm.  Ploče se izrađuju od lišćara II. klase prethodno obrađenih bezbojnim dvokomponentnim poliuretanskim lakom. Ploče se montiraju pocinčanim čeličnim spojnim sredstvima na nosivi čelični okvir. U cijenu su uključena sva spojna sredstva, materijal i rad.  Izrada i ugradnja elementa prema radioničkim nacrtima, a u skladu s normom HRN EN 1176:2008. Materijal za izradu elementa:</t>
    </r>
  </si>
  <si>
    <r>
      <t xml:space="preserve">E) </t>
    </r>
    <r>
      <rPr>
        <b/>
        <sz val="12"/>
        <rFont val="Arial"/>
        <family val="2"/>
        <charset val="238"/>
      </rPr>
      <t>Element za prelazak i pridržavanje</t>
    </r>
    <r>
      <rPr>
        <sz val="12"/>
        <rFont val="Arial"/>
        <family val="2"/>
        <charset val="238"/>
      </rPr>
      <t>. Element se sastoji od oblica Ø160mm ovješenih i pridržanih s užadi Ø16mm. Oblice se izrađuju od lišćara II. klase prethodno obrađenih bezbojnim dvokomponentnim poliuretanskim lakom. Užad se pričvršćuje pocinčanim spojnim sredstvima za nosivi čelični okvir i armiranobetonski temelj. U cijenu su uključena sva spojna sredstva, materijal i rad.   Izrada i ugradnja elementa prema radioničkim nacrtima, a u skladu s normom HRN EN 1176:2008. Materijal za izradu elementa:</t>
    </r>
  </si>
  <si>
    <t>ŽIČARA</t>
  </si>
  <si>
    <r>
      <t xml:space="preserve">G) </t>
    </r>
    <r>
      <rPr>
        <b/>
        <sz val="12"/>
        <rFont val="Arial"/>
        <family val="2"/>
        <charset val="238"/>
      </rPr>
      <t>Mreža za penjenje</t>
    </r>
    <r>
      <rPr>
        <sz val="12"/>
        <rFont val="Arial"/>
        <family val="2"/>
        <charset val="238"/>
      </rPr>
      <t>. Mreža se izrađuje od užeta promjera Ø16 mm, otpornog na habanje i nezapaljivog. Ukupna duljina  užeta  je 65m od kojeg se izrađuje mreža za penjanje. U cijenu su uključena spojna sredstva kojima se formira mreža, učvršćuje užad na nosive čelične okvire i formiranje završetaka užeta. Izrada i ugradnja mreže prema radioničkim nacrtima, a u skladu s normom HRN EN 1176:2008.</t>
    </r>
  </si>
  <si>
    <t>drvena građa - smreka II. kategorije</t>
  </si>
  <si>
    <t>drvena građa - smreka  II. kategorije</t>
  </si>
  <si>
    <r>
      <rPr>
        <b/>
        <sz val="12"/>
        <rFont val="Arial"/>
        <family val="2"/>
        <charset val="238"/>
      </rPr>
      <t>sjedište</t>
    </r>
    <r>
      <rPr>
        <sz val="12"/>
        <rFont val="Arial"/>
        <family val="2"/>
        <charset val="238"/>
      </rPr>
      <t xml:space="preserve"> - drvene grede (smreka I. kategorije) 25/30 cm, dužine 100-200 cm, montirane na čelično postolje, impregnirane, premazane tekućim impregnacijskim premazom tipa Belles (Belinka) ili jednakovrijedan proizvod tipa __________________________________ i debeloslojnom prozirnom lazurom u 2 sloja tipa Beltop UV plus (Belinka) ili jednakovrijednim proizvodom ___________________________________________.  U cijenu uključena sva spojna sredstva i cjelokupan rad do gotovog proizvoda. Izvesti prema detaljima iz glavnog projekta.</t>
    </r>
  </si>
  <si>
    <t xml:space="preserve">Izrada, transport i montaža klupa za sjedenje koje se sastoje od:            </t>
  </si>
  <si>
    <t>tipa Vojtek TIP 2707, za dva tipa otpada, od pocinčanog čeličnog lima, 620x300x1100 mm ili drugi jednakovrijedan proizvod ___________________________________________ Montaža prema uputama proizvođača.</t>
  </si>
  <si>
    <r>
      <t xml:space="preserve">Izrada, doprema i ugradnja plastične </t>
    </r>
    <r>
      <rPr>
        <b/>
        <sz val="12"/>
        <rFont val="Arial"/>
        <family val="2"/>
        <charset val="238"/>
      </rPr>
      <t>provlačilice</t>
    </r>
    <r>
      <rPr>
        <sz val="12"/>
        <rFont val="Arial"/>
        <family val="2"/>
        <charset val="238"/>
      </rPr>
      <t xml:space="preserve"> ukupne duljine 150cm, unutarnjeg svjetlog promjera Ø75cm. Provlačilicu ugraditi na projektirano mjesto na prethodno propremljenu podlogu. Sve  izvesti prema radioničkim nacrtima i projektnoj dokumentaciji, a u skladu s normom HRN EN 1176:2008</t>
    </r>
  </si>
  <si>
    <t>neoprenski ležajevi (11 komada, 50x50x1cm)</t>
  </si>
  <si>
    <r>
      <t>B)</t>
    </r>
    <r>
      <rPr>
        <b/>
        <sz val="12"/>
        <rFont val="Arial"/>
        <family val="2"/>
        <charset val="238"/>
      </rPr>
      <t xml:space="preserve"> Mostić</t>
    </r>
    <r>
      <rPr>
        <sz val="12"/>
        <rFont val="Arial"/>
        <family val="2"/>
        <charset val="238"/>
      </rPr>
      <t>. Mostić se sastoji od drvenog rukohvata  (grede 25x25cm) koji je ugrađen na nosivu konstrukciju poligona prepreka na koje su ovješene letve(4x16x110cm- 8komada) preko kojih se prelazi mostić. Letve su ovješene i povezane čeličnim pocinčanim lancima. Mostić prelazi u preskakalice koje su izrađene od vertikalno položenih drvenih greda (grede 25x25cm, duljine 50cm - 3 komada). Sva drvena građa se izrađuja od lišćara II. klase prethodno obrađenih zaobljenih rubova i obrađena bezbojnim dvokomponentnim poliuretanskim lakom. Izrada i ugradnja mostića prema radioničkim nacrtima, a u skladu s normom HRN EN 1176:2008. Materijal za izradu mostića:</t>
    </r>
  </si>
  <si>
    <t>drvene grede 25x25cm, ukupna duljina građe 7,35m</t>
  </si>
  <si>
    <r>
      <t xml:space="preserve">C) </t>
    </r>
    <r>
      <rPr>
        <b/>
        <sz val="12"/>
        <rFont val="Arial"/>
        <family val="2"/>
        <charset val="238"/>
      </rPr>
      <t>Uže za pridržavanje</t>
    </r>
    <r>
      <rPr>
        <sz val="12"/>
        <rFont val="Arial"/>
        <family val="2"/>
        <charset val="238"/>
      </rPr>
      <t xml:space="preserve">. Uže je promjera Ø16 mm, otporno na habanje i nezapaljivo. Duljina postavljanja užeta  je 190cm i 320cm. U cijenu su uključena spojna sredstva kojima se učvršćuje užad na nosive čelične okvire i formiranje završetaka užeta. Izrada i ugradnja užeta prema radioničkim nacrtima, a u skladu s normom HRN EN 1176:2008. </t>
    </r>
  </si>
  <si>
    <t>čelične cijevi 200x200mm, ds=6mm, ukupna duljina 36,62m, čelične stope (7 komada, 50x50x1cm)</t>
  </si>
  <si>
    <r>
      <t xml:space="preserve">Izrada, doprema i ugradnja </t>
    </r>
    <r>
      <rPr>
        <b/>
        <sz val="12"/>
        <rFont val="Arial"/>
        <family val="2"/>
        <charset val="238"/>
      </rPr>
      <t>prihvata za penjanje na umjetnim stijenama</t>
    </r>
    <r>
      <rPr>
        <sz val="12"/>
        <rFont val="Arial"/>
        <family val="2"/>
        <charset val="238"/>
      </rPr>
      <t>. Površina na kojoj se ugrađuju je 90m2. Elementi se izrađuju od plastike u raznim bojama s rupama za pričvrsne vijke . U cijenu su uključena i pričvrsna sredstva za montažu elementa na predviđeno mjesto. Prihvate ugraditi na mjestu izbetonirane umjetne stijene. Sve  izvesti prema radioničkim nacrtima i projektnoj dokumentaciji, a u skladu s normom HRN EN 1176:2008</t>
    </r>
  </si>
  <si>
    <r>
      <t xml:space="preserve">Izrada, doprema i ugradnja plastičnog  </t>
    </r>
    <r>
      <rPr>
        <b/>
        <sz val="12"/>
        <rFont val="Arial"/>
        <family val="2"/>
        <charset val="238"/>
      </rPr>
      <t xml:space="preserve">cjevnog tobogana </t>
    </r>
    <r>
      <rPr>
        <sz val="12"/>
        <rFont val="Arial"/>
        <family val="2"/>
        <charset val="238"/>
      </rPr>
      <t>ukupne tlocrtne dimenzije 80x3,68cm, ukupne visine elementa 240cm, unutarnjeg svjetlog promjera Ø75cm sa kosim završetkom cijevi kod izlaza iz cijevnog tobogana. Cjevni tobogan ugraditi na projektirano mjesto na prethodno pripremljenu podlogu. Sve  izvesti prema radioničkim nacrtima i projektnoj dokumentaciji, a u skladu s normom HRN EN 1176:2008</t>
    </r>
  </si>
  <si>
    <r>
      <t xml:space="preserve">E) </t>
    </r>
    <r>
      <rPr>
        <b/>
        <sz val="12"/>
        <rFont val="Arial"/>
        <family val="2"/>
        <charset val="238"/>
      </rPr>
      <t>Klackalica</t>
    </r>
    <r>
      <rPr>
        <sz val="12"/>
        <rFont val="Arial"/>
        <family val="2"/>
        <charset val="238"/>
      </rPr>
      <t>. Klackalica se sastoji od čeličnog ovjesa, dvije čelične pocinčane ručke za prihvat, drvene grede(20x10x260cm), dvije poliesterske sjedalice i dva gumena stopera ugrađena u teren.  Izrada i ugradnja klackalice prema radioničkim nacrtima, a u skladu s normom HRN EN 1176:2008.</t>
    </r>
  </si>
  <si>
    <t xml:space="preserve"> - čelične cijevi 200x200mm, ds=6mm, ukupna duljina 38,77m, čelične stope (11 komada, 50x50x2cm)</t>
  </si>
  <si>
    <t>Izrada, dovoz i ugradnja  žičare. Žičara se sastoji od nosivih okvira, čeličnih sajli, uređaja za klizanje sa sjedalicom i pričvrsnih elemenata. Okviri se sastoje od čelične konstrukcije obložene drvetom. Čelična konstrukcija se izrađuje od čeličnih pocinčanih kvadratnih cijevi 200x200mm, debljine stijenke 6mm koji se spajaju varenjem. Elementi se ugrađuju na projektirano mjesto preko čeličnih stopa na prethodno postavljene navojne šipke šarafljenjem. Između čeličnih elemenata s navojnim šipkama ugrađenih u temelj i konstrukcije okvira postavljaju se neoprenski ležajevi (50x50cm, debljine 1cm) s prethodno izbušenim rupama na mjestu prodora navojnih šipki. Drvena obloga izrađena je od drveta lišćara II. klase, debljine dasaka 2.5cm prethodno obrađenih zaobljenih rubova i obrađene bezbojnim dvokomponentnim poliuretanskim lakom. Drvenu oblogu pričvrstiti tesarskim vezovima ljepilom i pocinčanim spojnim sredstvima. U cijenu su uključeni materijal, rad i spojna sredstva.  Izrada i ugradnja žičare prema radioničkim nacrtima, a u skladu s normom HRN EN 1176:2008. Materijel od kojeg se izrađuje žičara:</t>
  </si>
  <si>
    <t>čelične cijevi 200x200mm, ds=6mm, ukupna duljina 24,44m, čelične stope (4 komada, 50x50x1cm)</t>
  </si>
  <si>
    <t>ELEMENT A  - 9 komada</t>
  </si>
  <si>
    <t>ELEMENT C - 3 komada</t>
  </si>
  <si>
    <r>
      <t xml:space="preserve">betonski element </t>
    </r>
    <r>
      <rPr>
        <sz val="12"/>
        <rFont val="Arial"/>
        <family val="2"/>
        <charset val="238"/>
      </rPr>
      <t>dimenzija 0,5x0,5 m, visine 0,4 m. Betonski element izrađen od betona  razreda čvrstoće C30/37, granulat promjera 0-16mm , otporan na djelovanje mraza, habanje i soli za otapanje s dodatkom optičkih vlakana za translucentnost betonskog elementa. Element izvesti prema detaljima iz glavnog projekta.</t>
    </r>
  </si>
  <si>
    <t>2.3.</t>
  </si>
  <si>
    <t>tucanik0-16mm</t>
  </si>
  <si>
    <t>ručni iskop zemlje (kanal širine 20cm, dubine 20-55cm) i zatrpavanje nakon ugradnje PEHD cijevi i tucanika.</t>
  </si>
  <si>
    <t>Zaštitni bužir je PEHD cijev promjera Ø 40mm. Ugrađuje se u prethodno iskopane kanale od pozicije betonskih elementa od kojeg se sastoje klupe do okolnog terena. U cijenu je uključen iskop, nasipavanje tucanika 0-16mm oko cijevi u sloju od 15cm i zatrpavanje zemljom od iskopa te odvoz viška materijala na mjesto koje odredi nadzorni inženjer.</t>
  </si>
  <si>
    <r>
      <t xml:space="preserve">F) </t>
    </r>
    <r>
      <rPr>
        <b/>
        <sz val="12"/>
        <rFont val="Arial"/>
        <family val="2"/>
        <charset val="238"/>
      </rPr>
      <t>Element za prelazak</t>
    </r>
    <r>
      <rPr>
        <sz val="12"/>
        <rFont val="Arial"/>
        <family val="2"/>
        <charset val="238"/>
      </rPr>
      <t>. Element se sastoji od drvenih stupova i  čeličnih pocinčanih cijevi Ø40mm s polčicama(5x5cm, d=5mm) zavarenim na krajevima preko kojih se pričvršćuje na krajnje dijelove konstrukcije (drveni stupić i čelična konstrukcija okvira). Drveni stupići se izrađuju od lišćara II. klase prethodno obrađenih bezbojnim dvokomponentnim poliuretanskim lakom. U cijenu su uključena sva spojna sredstva, materijal i rad.  Izrada i ugradnja elementa prema radioničkim nacrtima, a u skladu s normom HRN EN 1176:2008. Materijal za izradu elementa:</t>
    </r>
  </si>
  <si>
    <t>UKUPNO OPREMA DJEČJEG IGRALIŠTA:</t>
  </si>
  <si>
    <t>Nabava, transport i ugradnja zaštitnog bužira.</t>
  </si>
  <si>
    <t>PEHD cijev promjera Ø 40mm</t>
  </si>
  <si>
    <t xml:space="preserve">Izrada, doprema i ugradnja segmenta s dinamičkim elementima za igru. Element se sastoji od nosivih okvira i elemenata za igru. Okviri se izrađuju od čelične konstrukcije obložene drvetom. Čelična konstrukcija se izrađuje od čeličnih pocinčanih kvadratnih cijevi 200x200mm, debljine stijenke 6mm koji se spajaju varenjem. Elementi se ugrađuju na projektirano mjesto preko čeličnih stopa na prethodno postavljene navojne šipke šarafljenjem. Između čeličnih elemenata s navojnim šipkama ugrađenih u temelj i konstrukcije okvira postavljaju se neoprenski ležajevi (50x50cm, debljine 1cm) s prethodno izbušenim rupama na mjestu prodora navojnih šipki. Drvena obloga izrađena je od drveta lišćara II. klase, debljine dasaka 2.5cm prethodno obrađenih zaobljenih rubova i obrađene bezbojnim dvokomponentnim poliuretanskim lakom. Drvenu oblogu pričvrstiti tesarskim vezovima ljepilom i pocinčanim spojnim sredstvima.                                             </t>
  </si>
  <si>
    <t xml:space="preserve"> Na nosive elemente se pričvršćuju elementi za igru (na projektirana mjesta i prethodno pripremljenu podlogu) : ljuljačke, ljuljačka-gnijezdo, vrtuljak i klackalice koji zajedno čine segment s dinamičkim elementima (segment A). U cijenu su uključeni materijal, rad i spojna sredstva. Segment s dinamičkim elementima izraditi i postaviti prema radioničkim nacrtima i projektnoj dokumentaciji, a u skladu s normom HRN EN 1176:2008.    </t>
  </si>
  <si>
    <t xml:space="preserve">Izrada, dovoz i ugradnja nosivih okvira za izradu poligona prepreka. Okviri se sastoje od čelične konstrukcije obložene drvetom. Čelična konstrukcija se izrađuje od čeličnih pocinčanih kvadratnih cijevi 200x200mm, debljine stijenke 6mm koji se spajaju varenjem. Elementi se ugrađuju na projektirano mjesto preko čeličnih stopa na prethodno postavljene navojne šipke šarafljenjem. Između čeličnih elemenata s navojnim šipkama ugrađenih u temelj i konstrukcije okvira postavljaju se neoprenski ležajevi (50x50cm, debljine 1cm) s prethodno izbušenim rupama na mjestu prodora navojnih šipki. Drvena obloga izrađena je od drveta lišćara II. klase, debljine dasaka 2.5cm prethodno obrađenih zaobljenih rubova i obrađene bezbojnim dvokomponentnim poliuretanskim lakom. Drvenu oblogu pričvrstiti tesarskim vezovima, ljepilom i pocinčanim spojnim sredstvima. </t>
  </si>
  <si>
    <t>Na nosive elemente(okvire) se pričvršćuju elementi - prepreke koji zajedno čine jednu cjelinu (poligon). U cijenu su uključeni materijal, rad i spojna sredstva. Poligon prepreka (segment B) izraditi i postaviti prema radioničkim nacrtima i projektnoj dokumentaciji, a u skladu s normom HRN EN 1176:2008.</t>
  </si>
  <si>
    <t>Nabava i ugradnja koša za pseći izmet tipa RETRIEVER 35 l, sa spremnikom za vreće ili jednakovrijedan proizvod ______________________. U cijenu uključen i čelični stup (nosač koša). Ugradnja na stup ugrađen u betonski temelj.</t>
  </si>
  <si>
    <t>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</si>
</sst>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kn&quot;"/>
  </numFmts>
  <fonts count="9" x14ac:knownFonts="1">
    <font>
      <sz val="10"/>
      <name val="Arial"/>
      <charset val="238"/>
    </font>
    <font>
      <sz val="8"/>
      <name val="Arial"/>
      <family val="2"/>
      <charset val="238"/>
    </font>
    <font>
      <b/>
      <sz val="12"/>
      <name val="Arial"/>
      <family val="2"/>
      <charset val="238"/>
    </font>
    <font>
      <sz val="12"/>
      <name val="Arial"/>
      <family val="2"/>
      <charset val="238"/>
    </font>
    <font>
      <b/>
      <u/>
      <sz val="12"/>
      <name val="Arial"/>
      <family val="2"/>
      <charset val="238"/>
    </font>
    <font>
      <sz val="11"/>
      <color indexed="8"/>
      <name val="Calibri"/>
      <family val="2"/>
      <charset val="1"/>
    </font>
    <font>
      <sz val="12"/>
      <name val="Calibri"/>
      <family val="2"/>
      <charset val="238"/>
    </font>
    <font>
      <sz val="9"/>
      <name val="Arial"/>
      <family val="2"/>
      <charset val="238"/>
    </font>
    <font>
      <b/>
      <sz val="14"/>
      <name val="Arial"/>
      <family val="2"/>
      <charset val="23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5" fillId="0" borderId="0"/>
  </cellStyleXfs>
  <cellXfs count="97">
    <xf numFmtId="0" fontId="0" fillId="0" borderId="0" xfId="0"/>
    <xf numFmtId="0" fontId="3" fillId="0" borderId="0" xfId="0" applyFont="1" applyFill="1" applyAlignment="1" applyProtection="1">
      <alignment horizontal="center" vertical="top"/>
      <protection locked="0"/>
    </xf>
    <xf numFmtId="0" fontId="3" fillId="0" borderId="0" xfId="0" applyFont="1" applyAlignment="1" applyProtection="1">
      <alignment wrapText="1"/>
      <protection locked="0"/>
    </xf>
    <xf numFmtId="0" fontId="3" fillId="0" borderId="0" xfId="0" applyFont="1" applyProtection="1">
      <protection locked="0"/>
    </xf>
    <xf numFmtId="2" fontId="3" fillId="0" borderId="0" xfId="0" applyNumberFormat="1" applyFont="1" applyProtection="1">
      <protection locked="0"/>
    </xf>
    <xf numFmtId="0" fontId="2" fillId="0" borderId="0" xfId="0" applyFont="1" applyFill="1" applyAlignment="1" applyProtection="1">
      <alignment horizontal="center" vertical="top"/>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Fill="1" applyBorder="1" applyAlignment="1" applyProtection="1">
      <alignment horizontal="center" vertical="top" wrapText="1"/>
      <protection locked="0"/>
    </xf>
    <xf numFmtId="0" fontId="3" fillId="0" borderId="0" xfId="0" applyFont="1" applyBorder="1" applyAlignment="1" applyProtection="1">
      <alignment horizontal="left" vertical="center" wrapText="1"/>
      <protection locked="0"/>
    </xf>
    <xf numFmtId="0" fontId="7" fillId="0" borderId="15" xfId="0" applyFont="1" applyFill="1" applyBorder="1" applyAlignment="1" applyProtection="1">
      <alignment horizontal="center" vertical="top"/>
      <protection locked="0"/>
    </xf>
    <xf numFmtId="0" fontId="7" fillId="0" borderId="1" xfId="0" applyFont="1" applyBorder="1" applyAlignment="1" applyProtection="1">
      <alignment horizontal="center" vertical="top" wrapText="1"/>
      <protection locked="0"/>
    </xf>
    <xf numFmtId="0" fontId="7" fillId="0" borderId="1" xfId="0" applyFont="1" applyBorder="1" applyAlignment="1" applyProtection="1">
      <alignment horizontal="center" vertical="top"/>
      <protection locked="0"/>
    </xf>
    <xf numFmtId="2" fontId="7" fillId="0" borderId="1" xfId="0" applyNumberFormat="1" applyFont="1" applyBorder="1" applyAlignment="1" applyProtection="1">
      <alignment horizontal="center" vertical="center"/>
      <protection locked="0"/>
    </xf>
    <xf numFmtId="2" fontId="7" fillId="0" borderId="1" xfId="0" applyNumberFormat="1" applyFont="1" applyBorder="1" applyAlignment="1" applyProtection="1">
      <alignment horizontal="center"/>
      <protection locked="0"/>
    </xf>
    <xf numFmtId="4" fontId="7" fillId="0" borderId="1" xfId="0" applyNumberFormat="1"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0" xfId="0" applyFont="1" applyAlignment="1" applyProtection="1">
      <alignment horizontal="center"/>
      <protection locked="0"/>
    </xf>
    <xf numFmtId="0" fontId="7" fillId="0" borderId="16" xfId="0" applyFont="1" applyFill="1" applyBorder="1" applyAlignment="1" applyProtection="1">
      <alignment horizontal="center" vertical="top"/>
      <protection locked="0"/>
    </xf>
    <xf numFmtId="0" fontId="7" fillId="0" borderId="2" xfId="0" applyFont="1" applyBorder="1" applyAlignment="1" applyProtection="1">
      <alignment horizontal="center" vertical="top" wrapText="1"/>
      <protection locked="0"/>
    </xf>
    <xf numFmtId="0" fontId="7" fillId="0" borderId="2" xfId="0" applyFont="1" applyBorder="1" applyAlignment="1" applyProtection="1">
      <alignment horizontal="center" vertical="top"/>
      <protection locked="0"/>
    </xf>
    <xf numFmtId="2" fontId="7" fillId="0" borderId="2" xfId="0" applyNumberFormat="1" applyFont="1" applyBorder="1" applyAlignment="1" applyProtection="1">
      <alignment horizontal="center" vertical="center"/>
      <protection locked="0"/>
    </xf>
    <xf numFmtId="2" fontId="7" fillId="0" borderId="2" xfId="0" applyNumberFormat="1" applyFont="1" applyBorder="1" applyAlignment="1" applyProtection="1">
      <alignment horizontal="center"/>
      <protection locked="0"/>
    </xf>
    <xf numFmtId="4" fontId="7" fillId="0" borderId="2" xfId="0" applyNumberFormat="1" applyFont="1" applyBorder="1" applyAlignment="1" applyProtection="1">
      <alignment horizontal="center"/>
      <protection locked="0"/>
    </xf>
    <xf numFmtId="0" fontId="7" fillId="0" borderId="17" xfId="0" applyFont="1" applyFill="1" applyBorder="1" applyAlignment="1" applyProtection="1">
      <alignment horizontal="center" vertical="top"/>
      <protection locked="0"/>
    </xf>
    <xf numFmtId="0" fontId="7" fillId="0" borderId="18" xfId="0" applyFont="1" applyBorder="1" applyAlignment="1" applyProtection="1">
      <alignment horizontal="center" vertical="top" wrapText="1"/>
      <protection locked="0"/>
    </xf>
    <xf numFmtId="0" fontId="7" fillId="0" borderId="18" xfId="0" applyFont="1" applyBorder="1" applyAlignment="1" applyProtection="1">
      <alignment horizontal="center" vertical="top"/>
      <protection locked="0"/>
    </xf>
    <xf numFmtId="2" fontId="7" fillId="0" borderId="18" xfId="0" applyNumberFormat="1" applyFont="1" applyBorder="1" applyAlignment="1" applyProtection="1">
      <alignment horizontal="center" vertical="center"/>
      <protection locked="0"/>
    </xf>
    <xf numFmtId="2" fontId="7" fillId="0" borderId="18" xfId="0" applyNumberFormat="1" applyFont="1" applyBorder="1" applyAlignment="1" applyProtection="1">
      <alignment horizontal="center"/>
      <protection locked="0"/>
    </xf>
    <xf numFmtId="4" fontId="7" fillId="0" borderId="18" xfId="0" applyNumberFormat="1" applyFont="1" applyBorder="1" applyAlignment="1" applyProtection="1">
      <alignment horizontal="center"/>
      <protection locked="0"/>
    </xf>
    <xf numFmtId="0" fontId="2" fillId="0" borderId="0" xfId="0" applyFont="1" applyFill="1" applyBorder="1" applyAlignment="1" applyProtection="1">
      <alignment horizontal="center" vertical="center"/>
      <protection locked="0"/>
    </xf>
    <xf numFmtId="0" fontId="4" fillId="0" borderId="0" xfId="0" applyFont="1" applyBorder="1" applyAlignment="1" applyProtection="1">
      <alignment horizontal="left" vertical="center" wrapText="1"/>
      <protection locked="0"/>
    </xf>
    <xf numFmtId="0" fontId="3" fillId="0" borderId="0" xfId="0" applyFont="1" applyAlignment="1" applyProtection="1">
      <alignment vertical="top" wrapText="1"/>
      <protection locked="0"/>
    </xf>
    <xf numFmtId="2" fontId="3" fillId="0" borderId="0" xfId="0" applyNumberFormat="1" applyFont="1" applyAlignment="1" applyProtection="1">
      <alignment horizontal="center"/>
      <protection locked="0"/>
    </xf>
    <xf numFmtId="4" fontId="3" fillId="0" borderId="0" xfId="0" applyNumberFormat="1" applyFont="1" applyBorder="1" applyAlignment="1" applyProtection="1">
      <alignment horizontal="center"/>
      <protection locked="0"/>
    </xf>
    <xf numFmtId="0" fontId="2" fillId="0" borderId="0" xfId="0" applyFont="1" applyAlignment="1" applyProtection="1">
      <alignment wrapText="1"/>
      <protection locked="0"/>
    </xf>
    <xf numFmtId="0" fontId="3" fillId="0" borderId="0" xfId="0" applyFont="1" applyFill="1" applyAlignment="1" applyProtection="1">
      <alignment horizontal="center"/>
      <protection locked="0"/>
    </xf>
    <xf numFmtId="0" fontId="3" fillId="0" borderId="0" xfId="0" applyFont="1" applyAlignment="1" applyProtection="1">
      <alignment horizontal="center" vertical="top"/>
      <protection locked="0"/>
    </xf>
    <xf numFmtId="2" fontId="3" fillId="0" borderId="0" xfId="0" applyNumberFormat="1" applyFont="1" applyAlignment="1" applyProtection="1">
      <alignment horizontal="center" vertical="top"/>
      <protection locked="0"/>
    </xf>
    <xf numFmtId="4" fontId="3" fillId="0" borderId="0" xfId="0" applyNumberFormat="1" applyFont="1" applyBorder="1" applyAlignment="1" applyProtection="1">
      <alignment horizontal="center" vertical="top"/>
      <protection locked="0"/>
    </xf>
    <xf numFmtId="0" fontId="3" fillId="0" borderId="0" xfId="0" applyFont="1" applyAlignment="1" applyProtection="1">
      <alignment vertical="top"/>
      <protection locked="0"/>
    </xf>
    <xf numFmtId="0" fontId="2" fillId="0" borderId="0" xfId="0" applyFont="1" applyAlignment="1" applyProtection="1">
      <alignment vertical="top" wrapText="1"/>
      <protection locked="0"/>
    </xf>
    <xf numFmtId="0" fontId="2" fillId="0" borderId="13" xfId="0" applyFont="1" applyFill="1" applyBorder="1" applyAlignment="1" applyProtection="1">
      <alignment horizontal="center" vertical="top"/>
      <protection locked="0"/>
    </xf>
    <xf numFmtId="2" fontId="2" fillId="0" borderId="7" xfId="0" applyNumberFormat="1" applyFont="1" applyBorder="1" applyProtection="1">
      <protection locked="0"/>
    </xf>
    <xf numFmtId="0" fontId="2" fillId="0" borderId="7" xfId="0" applyFont="1" applyBorder="1" applyProtection="1">
      <protection locked="0"/>
    </xf>
    <xf numFmtId="4" fontId="3" fillId="0" borderId="14" xfId="0" applyNumberFormat="1" applyFont="1" applyBorder="1" applyAlignment="1" applyProtection="1">
      <alignment horizontal="center" vertical="center"/>
      <protection locked="0"/>
    </xf>
    <xf numFmtId="0" fontId="4" fillId="0" borderId="0" xfId="0" applyFont="1" applyBorder="1" applyAlignment="1" applyProtection="1">
      <alignment horizontal="center" vertical="center" wrapText="1"/>
      <protection locked="0"/>
    </xf>
    <xf numFmtId="0" fontId="3" fillId="0" borderId="0" xfId="0" applyFont="1" applyBorder="1" applyAlignment="1" applyProtection="1">
      <alignment vertical="center"/>
      <protection locked="0"/>
    </xf>
    <xf numFmtId="2" fontId="3" fillId="0" borderId="0" xfId="0" applyNumberFormat="1" applyFont="1" applyBorder="1" applyAlignment="1" applyProtection="1">
      <alignment vertical="center"/>
      <protection locked="0"/>
    </xf>
    <xf numFmtId="0" fontId="3" fillId="0" borderId="0" xfId="0" applyFont="1" applyFill="1" applyBorder="1" applyAlignment="1" applyProtection="1">
      <alignment horizontal="center" vertical="top"/>
      <protection locked="0"/>
    </xf>
    <xf numFmtId="0" fontId="3" fillId="0" borderId="0" xfId="0" applyFont="1" applyBorder="1" applyAlignment="1" applyProtection="1">
      <alignment wrapText="1"/>
      <protection locked="0"/>
    </xf>
    <xf numFmtId="0" fontId="3" fillId="0" borderId="0" xfId="0" applyFont="1" applyBorder="1" applyProtection="1">
      <protection locked="0"/>
    </xf>
    <xf numFmtId="2" fontId="3" fillId="0" borderId="0" xfId="0" applyNumberFormat="1"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protection locked="0"/>
    </xf>
    <xf numFmtId="0" fontId="3" fillId="0" borderId="0" xfId="0" applyNumberFormat="1" applyFont="1" applyBorder="1" applyAlignment="1" applyProtection="1">
      <alignment vertical="top" wrapText="1"/>
      <protection locked="0"/>
    </xf>
    <xf numFmtId="0" fontId="2" fillId="0" borderId="0" xfId="0" applyFont="1" applyBorder="1" applyAlignment="1" applyProtection="1">
      <alignment wrapText="1"/>
      <protection locked="0"/>
    </xf>
    <xf numFmtId="0" fontId="2" fillId="0" borderId="12" xfId="0" applyFont="1" applyBorder="1" applyAlignment="1" applyProtection="1">
      <alignment wrapText="1"/>
      <protection locked="0"/>
    </xf>
    <xf numFmtId="0" fontId="3" fillId="0" borderId="12" xfId="0" applyFont="1" applyBorder="1" applyProtection="1">
      <protection locked="0"/>
    </xf>
    <xf numFmtId="2" fontId="3" fillId="0" borderId="12" xfId="0" applyNumberFormat="1" applyFont="1" applyBorder="1" applyProtection="1">
      <protection locked="0"/>
    </xf>
    <xf numFmtId="2" fontId="3" fillId="0" borderId="0" xfId="0" applyNumberFormat="1" applyFont="1" applyAlignment="1" applyProtection="1">
      <alignment horizontal="center" vertical="center"/>
      <protection locked="0"/>
    </xf>
    <xf numFmtId="0" fontId="3" fillId="0" borderId="0" xfId="0" applyFont="1" applyFill="1" applyBorder="1" applyAlignment="1" applyProtection="1">
      <alignment horizontal="center"/>
      <protection locked="0"/>
    </xf>
    <xf numFmtId="0" fontId="3" fillId="0" borderId="0" xfId="0" applyFont="1" applyAlignment="1" applyProtection="1">
      <protection locked="0"/>
    </xf>
    <xf numFmtId="2" fontId="3" fillId="0" borderId="0" xfId="0" applyNumberFormat="1" applyFont="1" applyBorder="1" applyAlignment="1" applyProtection="1">
      <alignment horizontal="center"/>
      <protection locked="0"/>
    </xf>
    <xf numFmtId="0" fontId="3" fillId="0" borderId="0" xfId="0" applyNumberFormat="1" applyFont="1" applyBorder="1" applyAlignment="1" applyProtection="1">
      <alignment horizontal="left" wrapText="1"/>
      <protection locked="0"/>
    </xf>
    <xf numFmtId="2"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center" vertical="top"/>
      <protection locked="0"/>
    </xf>
    <xf numFmtId="2" fontId="3" fillId="0" borderId="0" xfId="0" applyNumberFormat="1" applyFont="1" applyBorder="1" applyAlignment="1" applyProtection="1">
      <alignment horizontal="center" vertical="top"/>
      <protection locked="0"/>
    </xf>
    <xf numFmtId="0" fontId="3" fillId="0" borderId="0" xfId="0" applyNumberFormat="1" applyFont="1" applyBorder="1" applyAlignment="1" applyProtection="1">
      <alignment horizontal="left" vertical="top" wrapText="1"/>
      <protection locked="0"/>
    </xf>
    <xf numFmtId="2" fontId="3" fillId="0" borderId="12" xfId="0" applyNumberFormat="1" applyFont="1" applyBorder="1" applyAlignment="1" applyProtection="1">
      <alignment horizontal="center"/>
      <protection locked="0"/>
    </xf>
    <xf numFmtId="0" fontId="2" fillId="0" borderId="0" xfId="0" applyFont="1" applyBorder="1" applyAlignment="1" applyProtection="1">
      <alignment horizontal="center"/>
      <protection locked="0"/>
    </xf>
    <xf numFmtId="2" fontId="2" fillId="0" borderId="0" xfId="0" applyNumberFormat="1" applyFont="1" applyBorder="1" applyAlignment="1" applyProtection="1">
      <alignment horizontal="center"/>
      <protection locked="0"/>
    </xf>
    <xf numFmtId="0" fontId="3" fillId="0" borderId="0"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top"/>
      <protection locked="0"/>
    </xf>
    <xf numFmtId="0" fontId="3" fillId="0" borderId="4" xfId="0" applyFont="1" applyBorder="1" applyProtection="1">
      <protection locked="0"/>
    </xf>
    <xf numFmtId="164" fontId="2" fillId="0" borderId="5" xfId="0" applyNumberFormat="1" applyFont="1" applyBorder="1" applyProtection="1">
      <protection locked="0"/>
    </xf>
    <xf numFmtId="0" fontId="3" fillId="0" borderId="10" xfId="0" applyFont="1" applyFill="1" applyBorder="1" applyAlignment="1" applyProtection="1">
      <alignment horizontal="center" vertical="top"/>
      <protection locked="0"/>
    </xf>
    <xf numFmtId="0" fontId="3" fillId="0" borderId="7" xfId="0" applyFont="1" applyBorder="1" applyAlignment="1" applyProtection="1">
      <alignment wrapText="1"/>
      <protection locked="0"/>
    </xf>
    <xf numFmtId="0" fontId="3" fillId="0" borderId="7" xfId="0" applyFont="1" applyBorder="1" applyProtection="1">
      <protection locked="0"/>
    </xf>
    <xf numFmtId="164" fontId="2" fillId="0" borderId="11" xfId="0" applyNumberFormat="1" applyFont="1" applyBorder="1" applyProtection="1">
      <protection locked="0"/>
    </xf>
    <xf numFmtId="0" fontId="3" fillId="0" borderId="6" xfId="0" applyFont="1" applyFill="1" applyBorder="1" applyAlignment="1" applyProtection="1">
      <alignment horizontal="center" vertical="top"/>
      <protection locked="0"/>
    </xf>
    <xf numFmtId="0" fontId="3" fillId="0" borderId="8" xfId="0" applyFont="1" applyBorder="1" applyAlignment="1" applyProtection="1">
      <alignment wrapText="1"/>
      <protection locked="0"/>
    </xf>
    <xf numFmtId="0" fontId="3" fillId="0" borderId="8" xfId="0" applyFont="1" applyBorder="1" applyProtection="1">
      <protection locked="0"/>
    </xf>
    <xf numFmtId="164" fontId="2" fillId="0" borderId="9" xfId="0" applyNumberFormat="1" applyFont="1" applyBorder="1" applyProtection="1">
      <protection locked="0"/>
    </xf>
    <xf numFmtId="0" fontId="2" fillId="0" borderId="4" xfId="0" applyFont="1" applyBorder="1" applyAlignment="1" applyProtection="1">
      <alignment horizontal="right" wrapText="1"/>
      <protection locked="0"/>
    </xf>
    <xf numFmtId="0" fontId="2" fillId="0" borderId="7" xfId="0" applyFont="1" applyBorder="1" applyAlignment="1" applyProtection="1">
      <alignment horizontal="right" wrapText="1"/>
      <protection locked="0"/>
    </xf>
    <xf numFmtId="0" fontId="2" fillId="0" borderId="8" xfId="0" applyFont="1" applyBorder="1" applyAlignment="1" applyProtection="1">
      <alignment horizontal="right" wrapText="1"/>
      <protection locked="0"/>
    </xf>
    <xf numFmtId="0" fontId="3" fillId="0" borderId="0" xfId="0" applyFont="1" applyBorder="1" applyAlignment="1" applyProtection="1">
      <alignment horizontal="left" vertical="center" wrapText="1"/>
      <protection locked="0"/>
    </xf>
    <xf numFmtId="0" fontId="8" fillId="0" borderId="0" xfId="0" applyFont="1" applyAlignment="1" applyProtection="1">
      <alignment horizontal="center" vertical="center"/>
      <protection locked="0"/>
    </xf>
    <xf numFmtId="0" fontId="2" fillId="0" borderId="13" xfId="0" applyFont="1" applyBorder="1" applyAlignment="1" applyProtection="1">
      <alignment horizontal="center" vertical="top" wrapText="1"/>
      <protection locked="0"/>
    </xf>
    <xf numFmtId="0" fontId="2" fillId="0" borderId="7" xfId="0" applyFont="1" applyBorder="1" applyAlignment="1" applyProtection="1">
      <alignment horizontal="center" vertical="top"/>
      <protection locked="0"/>
    </xf>
    <xf numFmtId="0" fontId="2" fillId="0" borderId="14" xfId="0" applyFont="1" applyBorder="1" applyAlignment="1" applyProtection="1">
      <alignment horizontal="center" vertical="top"/>
      <protection locked="0"/>
    </xf>
    <xf numFmtId="0" fontId="3"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7" xfId="0" applyFont="1" applyBorder="1" applyAlignment="1" applyProtection="1">
      <alignment horizontal="left" vertical="center" wrapText="1"/>
      <protection locked="0"/>
    </xf>
  </cellXfs>
  <cellStyles count="2">
    <cellStyle name="Excel Built-in Normal" xfId="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8"/>
  <sheetViews>
    <sheetView tabSelected="1" showWhiteSpace="0" topLeftCell="A124" zoomScaleNormal="100" zoomScaleSheetLayoutView="75" workbookViewId="0">
      <selection activeCell="F129" sqref="F129"/>
    </sheetView>
  </sheetViews>
  <sheetFormatPr defaultColWidth="8.85546875" defaultRowHeight="15" x14ac:dyDescent="0.2"/>
  <cols>
    <col min="1" max="1" width="10.28515625" style="1" customWidth="1"/>
    <col min="2" max="2" width="53.42578125" style="2" customWidth="1"/>
    <col min="3" max="3" width="10" style="3" customWidth="1"/>
    <col min="4" max="4" width="12.28515625" style="4" customWidth="1"/>
    <col min="5" max="5" width="17.140625" style="3" customWidth="1"/>
    <col min="6" max="6" width="21.28515625" style="4" customWidth="1"/>
    <col min="7" max="7" width="2.7109375" style="3" customWidth="1"/>
    <col min="8" max="9" width="8.85546875" style="3" hidden="1" customWidth="1"/>
    <col min="10" max="12" width="8.85546875" style="3"/>
    <col min="13" max="13" width="45.5703125" style="3" customWidth="1"/>
    <col min="14" max="16384" width="8.85546875" style="3"/>
  </cols>
  <sheetData>
    <row r="1" spans="1:9" ht="1.5" customHeight="1" x14ac:dyDescent="0.2"/>
    <row r="2" spans="1:9" hidden="1" x14ac:dyDescent="0.2"/>
    <row r="3" spans="1:9" ht="21" customHeight="1" x14ac:dyDescent="0.2">
      <c r="A3" s="90" t="s">
        <v>13</v>
      </c>
      <c r="B3" s="90"/>
      <c r="C3" s="90"/>
      <c r="D3" s="90"/>
      <c r="E3" s="90"/>
      <c r="F3" s="90"/>
    </row>
    <row r="4" spans="1:9" ht="28.15" customHeight="1" x14ac:dyDescent="0.2">
      <c r="A4" s="5"/>
      <c r="B4" s="6"/>
      <c r="C4" s="7"/>
      <c r="D4" s="7"/>
      <c r="E4" s="7"/>
      <c r="F4" s="8"/>
    </row>
    <row r="5" spans="1:9" ht="37.5" customHeight="1" x14ac:dyDescent="0.2">
      <c r="A5" s="91" t="s">
        <v>26</v>
      </c>
      <c r="B5" s="92"/>
      <c r="C5" s="92"/>
      <c r="D5" s="92"/>
      <c r="E5" s="92"/>
      <c r="F5" s="93"/>
    </row>
    <row r="6" spans="1:9" ht="22.9" customHeight="1" x14ac:dyDescent="0.2">
      <c r="A6" s="9"/>
      <c r="B6" s="10"/>
      <c r="C6" s="10"/>
      <c r="D6" s="10"/>
      <c r="E6" s="10"/>
      <c r="F6" s="10"/>
    </row>
    <row r="7" spans="1:9" s="18" customFormat="1" x14ac:dyDescent="0.2">
      <c r="A7" s="11" t="s">
        <v>0</v>
      </c>
      <c r="B7" s="12"/>
      <c r="C7" s="13" t="s">
        <v>2</v>
      </c>
      <c r="D7" s="14"/>
      <c r="E7" s="15" t="s">
        <v>5</v>
      </c>
      <c r="F7" s="16" t="s">
        <v>8</v>
      </c>
      <c r="G7" s="17"/>
      <c r="H7" s="17"/>
      <c r="I7" s="17"/>
    </row>
    <row r="8" spans="1:9" s="18" customFormat="1" x14ac:dyDescent="0.2">
      <c r="A8" s="19" t="s">
        <v>1</v>
      </c>
      <c r="B8" s="20" t="s">
        <v>9</v>
      </c>
      <c r="C8" s="21" t="s">
        <v>3</v>
      </c>
      <c r="D8" s="22" t="s">
        <v>4</v>
      </c>
      <c r="E8" s="23" t="s">
        <v>6</v>
      </c>
      <c r="F8" s="24" t="s">
        <v>6</v>
      </c>
      <c r="G8" s="17"/>
      <c r="H8" s="17"/>
      <c r="I8" s="17"/>
    </row>
    <row r="9" spans="1:9" s="18" customFormat="1" x14ac:dyDescent="0.2">
      <c r="A9" s="25"/>
      <c r="B9" s="26"/>
      <c r="C9" s="27"/>
      <c r="D9" s="28"/>
      <c r="E9" s="29" t="s">
        <v>7</v>
      </c>
      <c r="F9" s="30" t="s">
        <v>7</v>
      </c>
      <c r="G9" s="17"/>
      <c r="H9" s="17"/>
      <c r="I9" s="17"/>
    </row>
    <row r="10" spans="1:9" s="18" customFormat="1" ht="81" customHeight="1" x14ac:dyDescent="0.2">
      <c r="A10" s="89" t="s">
        <v>61</v>
      </c>
      <c r="B10" s="89"/>
      <c r="C10" s="89"/>
      <c r="D10" s="89"/>
      <c r="E10" s="89"/>
      <c r="F10" s="89"/>
      <c r="G10" s="17"/>
      <c r="H10" s="17"/>
      <c r="I10" s="17"/>
    </row>
    <row r="12" spans="1:9" ht="15.75" x14ac:dyDescent="0.2">
      <c r="A12" s="31" t="s">
        <v>10</v>
      </c>
      <c r="B12" s="32" t="s">
        <v>60</v>
      </c>
    </row>
    <row r="13" spans="1:9" ht="15.75" x14ac:dyDescent="0.2">
      <c r="A13" s="31"/>
      <c r="B13" s="32"/>
    </row>
    <row r="14" spans="1:9" ht="72" customHeight="1" x14ac:dyDescent="0.2">
      <c r="A14" s="94" t="s">
        <v>62</v>
      </c>
      <c r="B14" s="95"/>
      <c r="C14" s="95"/>
      <c r="D14" s="95"/>
      <c r="E14" s="95"/>
      <c r="F14" s="95"/>
    </row>
    <row r="16" spans="1:9" ht="123" customHeight="1" x14ac:dyDescent="0.2">
      <c r="A16" s="1" t="s">
        <v>12</v>
      </c>
      <c r="B16" s="33" t="s">
        <v>63</v>
      </c>
      <c r="C16" s="18" t="s">
        <v>29</v>
      </c>
      <c r="D16" s="34">
        <v>2</v>
      </c>
      <c r="E16" s="18"/>
      <c r="F16" s="35">
        <f>D16*E16</f>
        <v>0</v>
      </c>
    </row>
    <row r="17" spans="1:6" x14ac:dyDescent="0.2">
      <c r="C17" s="18"/>
      <c r="D17" s="34"/>
      <c r="E17" s="18"/>
      <c r="F17" s="35"/>
    </row>
    <row r="18" spans="1:6" ht="105.75" x14ac:dyDescent="0.2">
      <c r="A18" s="1" t="s">
        <v>30</v>
      </c>
      <c r="B18" s="33" t="s">
        <v>80</v>
      </c>
      <c r="C18" s="18" t="s">
        <v>29</v>
      </c>
      <c r="D18" s="34">
        <v>1</v>
      </c>
      <c r="E18" s="18"/>
      <c r="F18" s="35">
        <f>D18*E18</f>
        <v>0</v>
      </c>
    </row>
    <row r="19" spans="1:6" x14ac:dyDescent="0.2">
      <c r="C19" s="18"/>
      <c r="D19" s="34"/>
      <c r="E19" s="18"/>
      <c r="F19" s="35"/>
    </row>
    <row r="20" spans="1:6" ht="147" customHeight="1" x14ac:dyDescent="0.2">
      <c r="A20" s="1" t="s">
        <v>31</v>
      </c>
      <c r="B20" s="33" t="s">
        <v>87</v>
      </c>
      <c r="C20" s="18" t="s">
        <v>29</v>
      </c>
      <c r="D20" s="34">
        <v>1</v>
      </c>
      <c r="E20" s="18"/>
      <c r="F20" s="35">
        <f>D20*E20</f>
        <v>0</v>
      </c>
    </row>
    <row r="21" spans="1:6" x14ac:dyDescent="0.2">
      <c r="C21" s="18"/>
      <c r="D21" s="34"/>
      <c r="E21" s="18"/>
      <c r="F21" s="35"/>
    </row>
    <row r="22" spans="1:6" ht="115.9" customHeight="1" x14ac:dyDescent="0.2">
      <c r="A22" s="1" t="s">
        <v>32</v>
      </c>
      <c r="B22" s="33" t="s">
        <v>64</v>
      </c>
      <c r="C22" s="18" t="s">
        <v>29</v>
      </c>
      <c r="D22" s="34">
        <v>1</v>
      </c>
      <c r="E22" s="18"/>
      <c r="F22" s="35">
        <f>D22*E22</f>
        <v>0</v>
      </c>
    </row>
    <row r="23" spans="1:6" x14ac:dyDescent="0.2">
      <c r="C23" s="18"/>
      <c r="D23" s="34"/>
      <c r="E23" s="18"/>
      <c r="F23" s="35"/>
    </row>
    <row r="24" spans="1:6" ht="163.15" customHeight="1" x14ac:dyDescent="0.2">
      <c r="A24" s="1" t="s">
        <v>65</v>
      </c>
      <c r="B24" s="33" t="s">
        <v>86</v>
      </c>
      <c r="C24" s="18" t="s">
        <v>29</v>
      </c>
      <c r="D24" s="34">
        <f>90*4</f>
        <v>360</v>
      </c>
      <c r="E24" s="18"/>
      <c r="F24" s="35">
        <f>D24*E24</f>
        <v>0</v>
      </c>
    </row>
    <row r="25" spans="1:6" x14ac:dyDescent="0.2">
      <c r="C25" s="18"/>
      <c r="D25" s="34"/>
      <c r="E25" s="18"/>
      <c r="F25" s="35"/>
    </row>
    <row r="26" spans="1:6" ht="31.5" x14ac:dyDescent="0.25">
      <c r="A26" s="1" t="s">
        <v>34</v>
      </c>
      <c r="B26" s="36" t="s">
        <v>33</v>
      </c>
      <c r="C26" s="18"/>
      <c r="D26" s="34"/>
      <c r="E26" s="18"/>
      <c r="F26" s="35"/>
    </row>
    <row r="27" spans="1:6" x14ac:dyDescent="0.2">
      <c r="C27" s="18"/>
      <c r="D27" s="34"/>
      <c r="E27" s="18"/>
      <c r="F27" s="35"/>
    </row>
    <row r="28" spans="1:6" ht="307.14999999999998" customHeight="1" x14ac:dyDescent="0.2">
      <c r="B28" s="33" t="s">
        <v>103</v>
      </c>
      <c r="C28" s="18"/>
      <c r="D28" s="34"/>
      <c r="E28" s="18"/>
      <c r="F28" s="34"/>
    </row>
    <row r="29" spans="1:6" ht="155.44999999999999" customHeight="1" x14ac:dyDescent="0.2">
      <c r="B29" s="33" t="s">
        <v>104</v>
      </c>
      <c r="C29" s="18"/>
      <c r="D29" s="34"/>
      <c r="E29" s="18"/>
      <c r="F29" s="34"/>
    </row>
    <row r="30" spans="1:6" x14ac:dyDescent="0.2">
      <c r="B30" s="33" t="s">
        <v>67</v>
      </c>
      <c r="C30" s="18"/>
      <c r="D30" s="34"/>
      <c r="E30" s="18"/>
      <c r="F30" s="34"/>
    </row>
    <row r="31" spans="1:6" ht="30" x14ac:dyDescent="0.2">
      <c r="B31" s="2" t="s">
        <v>85</v>
      </c>
      <c r="C31" s="18" t="s">
        <v>17</v>
      </c>
      <c r="D31" s="34">
        <f>(36.62*35.58)+(78*0.5*0.5*7)+(1.57*0.6*28)</f>
        <v>1465.8155999999999</v>
      </c>
      <c r="E31" s="18"/>
      <c r="F31" s="35">
        <f>D31*E31</f>
        <v>0</v>
      </c>
    </row>
    <row r="32" spans="1:6" x14ac:dyDescent="0.2">
      <c r="B32" s="2" t="s">
        <v>35</v>
      </c>
      <c r="C32" s="18" t="s">
        <v>11</v>
      </c>
      <c r="D32" s="34">
        <f>36.62*0.0225</f>
        <v>0.82394999999999996</v>
      </c>
      <c r="E32" s="18"/>
      <c r="F32" s="35">
        <f>E32*D32</f>
        <v>0</v>
      </c>
    </row>
    <row r="33" spans="1:6" x14ac:dyDescent="0.2">
      <c r="B33" s="2" t="s">
        <v>36</v>
      </c>
      <c r="C33" s="18" t="s">
        <v>29</v>
      </c>
      <c r="D33" s="34">
        <v>7</v>
      </c>
      <c r="E33" s="18"/>
      <c r="F33" s="35">
        <f>E33*D33</f>
        <v>0</v>
      </c>
    </row>
    <row r="34" spans="1:6" x14ac:dyDescent="0.2">
      <c r="B34" s="2" t="s">
        <v>37</v>
      </c>
      <c r="C34" s="18" t="s">
        <v>38</v>
      </c>
      <c r="D34" s="34">
        <v>1</v>
      </c>
      <c r="E34" s="18"/>
      <c r="F34" s="35">
        <f>E34*D34</f>
        <v>0</v>
      </c>
    </row>
    <row r="35" spans="1:6" x14ac:dyDescent="0.2">
      <c r="C35" s="18"/>
      <c r="D35" s="34"/>
      <c r="E35" s="18"/>
      <c r="F35" s="35"/>
    </row>
    <row r="36" spans="1:6" ht="92.45" customHeight="1" x14ac:dyDescent="0.2">
      <c r="B36" s="33" t="s">
        <v>68</v>
      </c>
      <c r="C36" s="18" t="s">
        <v>29</v>
      </c>
      <c r="D36" s="34">
        <v>4</v>
      </c>
      <c r="E36" s="18"/>
      <c r="F36" s="35">
        <f>D36*E36</f>
        <v>0</v>
      </c>
    </row>
    <row r="37" spans="1:6" x14ac:dyDescent="0.2">
      <c r="B37" s="33"/>
      <c r="C37" s="18"/>
      <c r="D37" s="34"/>
      <c r="E37" s="18"/>
      <c r="F37" s="35"/>
    </row>
    <row r="38" spans="1:6" ht="131.44999999999999" customHeight="1" x14ac:dyDescent="0.2">
      <c r="B38" s="33" t="s">
        <v>69</v>
      </c>
      <c r="C38" s="18" t="s">
        <v>29</v>
      </c>
      <c r="D38" s="34">
        <v>1</v>
      </c>
      <c r="E38" s="18"/>
      <c r="F38" s="35">
        <f>D38*E38</f>
        <v>0</v>
      </c>
    </row>
    <row r="39" spans="1:6" x14ac:dyDescent="0.2">
      <c r="B39" s="33"/>
      <c r="C39" s="18"/>
      <c r="D39" s="34"/>
      <c r="E39" s="18"/>
      <c r="F39" s="35"/>
    </row>
    <row r="40" spans="1:6" ht="104.45" customHeight="1" x14ac:dyDescent="0.2">
      <c r="B40" s="33" t="s">
        <v>70</v>
      </c>
      <c r="C40" s="18" t="s">
        <v>29</v>
      </c>
      <c r="D40" s="34">
        <v>1</v>
      </c>
      <c r="E40" s="18"/>
      <c r="F40" s="35">
        <f>D40*E40</f>
        <v>0</v>
      </c>
    </row>
    <row r="41" spans="1:6" x14ac:dyDescent="0.2">
      <c r="B41" s="33"/>
      <c r="C41" s="18"/>
      <c r="D41" s="34"/>
      <c r="E41" s="18"/>
      <c r="F41" s="35"/>
    </row>
    <row r="42" spans="1:6" ht="100.9" customHeight="1" x14ac:dyDescent="0.2">
      <c r="B42" s="33" t="s">
        <v>88</v>
      </c>
      <c r="C42" s="18" t="s">
        <v>29</v>
      </c>
      <c r="D42" s="34">
        <v>2</v>
      </c>
      <c r="E42" s="18"/>
      <c r="F42" s="35">
        <f>D42*E42</f>
        <v>0</v>
      </c>
    </row>
    <row r="43" spans="1:6" x14ac:dyDescent="0.2">
      <c r="D43" s="3"/>
      <c r="F43" s="3"/>
    </row>
    <row r="44" spans="1:6" ht="15.75" x14ac:dyDescent="0.25">
      <c r="A44" s="37" t="s">
        <v>39</v>
      </c>
      <c r="B44" s="36" t="s">
        <v>66</v>
      </c>
      <c r="C44" s="18"/>
      <c r="D44" s="34"/>
      <c r="E44" s="18"/>
      <c r="F44" s="35"/>
    </row>
    <row r="45" spans="1:6" x14ac:dyDescent="0.2">
      <c r="C45" s="18"/>
      <c r="D45" s="34"/>
      <c r="E45" s="18"/>
      <c r="F45" s="35"/>
    </row>
    <row r="46" spans="1:6" ht="282.60000000000002" customHeight="1" x14ac:dyDescent="0.2">
      <c r="B46" s="33" t="s">
        <v>105</v>
      </c>
      <c r="C46" s="18"/>
      <c r="D46" s="34"/>
      <c r="E46" s="18"/>
      <c r="F46" s="34"/>
    </row>
    <row r="47" spans="1:6" ht="110.45" customHeight="1" x14ac:dyDescent="0.2">
      <c r="B47" s="33" t="s">
        <v>106</v>
      </c>
      <c r="C47" s="18"/>
      <c r="D47" s="34"/>
      <c r="E47" s="18"/>
      <c r="F47" s="34"/>
    </row>
    <row r="48" spans="1:6" x14ac:dyDescent="0.2">
      <c r="B48" s="33" t="s">
        <v>67</v>
      </c>
      <c r="C48" s="18"/>
      <c r="D48" s="34"/>
      <c r="E48" s="18"/>
      <c r="F48" s="34"/>
    </row>
    <row r="49" spans="1:6" ht="45" x14ac:dyDescent="0.2">
      <c r="B49" s="33" t="s">
        <v>89</v>
      </c>
      <c r="C49" s="18" t="s">
        <v>17</v>
      </c>
      <c r="D49" s="34">
        <f>(35.58*38.77)+(78*0.5*0.5*11)+(1.57*0.6*44)</f>
        <v>1635.3846000000001</v>
      </c>
      <c r="E49" s="18"/>
      <c r="F49" s="35">
        <f>D49*E49</f>
        <v>0</v>
      </c>
    </row>
    <row r="50" spans="1:6" x14ac:dyDescent="0.2">
      <c r="B50" s="2" t="s">
        <v>35</v>
      </c>
      <c r="C50" s="18" t="s">
        <v>11</v>
      </c>
      <c r="D50" s="34">
        <f>38.77*0.0225</f>
        <v>0.87232500000000002</v>
      </c>
      <c r="E50" s="18"/>
      <c r="F50" s="35">
        <f>E50*D50</f>
        <v>0</v>
      </c>
    </row>
    <row r="51" spans="1:6" x14ac:dyDescent="0.2">
      <c r="B51" s="2" t="s">
        <v>81</v>
      </c>
      <c r="C51" s="18" t="s">
        <v>29</v>
      </c>
      <c r="D51" s="34">
        <v>11</v>
      </c>
      <c r="E51" s="18"/>
      <c r="F51" s="35">
        <f>E51*D51</f>
        <v>0</v>
      </c>
    </row>
    <row r="52" spans="1:6" x14ac:dyDescent="0.2">
      <c r="B52" s="2" t="s">
        <v>37</v>
      </c>
      <c r="C52" s="18" t="s">
        <v>38</v>
      </c>
      <c r="D52" s="34">
        <v>1</v>
      </c>
      <c r="E52" s="18"/>
      <c r="F52" s="35">
        <f>E52*D52</f>
        <v>0</v>
      </c>
    </row>
    <row r="53" spans="1:6" x14ac:dyDescent="0.2">
      <c r="C53" s="18"/>
      <c r="D53" s="34"/>
      <c r="E53" s="18"/>
      <c r="F53" s="35"/>
    </row>
    <row r="54" spans="1:6" ht="237" customHeight="1" x14ac:dyDescent="0.2">
      <c r="B54" s="33" t="s">
        <v>82</v>
      </c>
      <c r="C54" s="18"/>
      <c r="D54" s="34"/>
      <c r="E54" s="18"/>
      <c r="F54" s="35"/>
    </row>
    <row r="55" spans="1:6" ht="17.45" customHeight="1" x14ac:dyDescent="0.2">
      <c r="B55" s="33" t="s">
        <v>83</v>
      </c>
      <c r="C55" s="38" t="s">
        <v>11</v>
      </c>
      <c r="D55" s="39">
        <f>0.25*0.25*7.35</f>
        <v>0.45937499999999998</v>
      </c>
      <c r="E55" s="38"/>
      <c r="F55" s="40">
        <f>E55*D55</f>
        <v>0</v>
      </c>
    </row>
    <row r="56" spans="1:6" x14ac:dyDescent="0.2">
      <c r="B56" s="2" t="s">
        <v>41</v>
      </c>
      <c r="C56" s="38" t="s">
        <v>11</v>
      </c>
      <c r="D56" s="34">
        <f>0.04*0.16*1.1*8</f>
        <v>5.6320000000000009E-2</v>
      </c>
      <c r="E56" s="18"/>
      <c r="F56" s="35">
        <f>E56*D56</f>
        <v>0</v>
      </c>
    </row>
    <row r="57" spans="1:6" s="41" customFormat="1" ht="16.149999999999999" customHeight="1" x14ac:dyDescent="0.2">
      <c r="A57" s="1"/>
      <c r="B57" s="33" t="s">
        <v>42</v>
      </c>
      <c r="C57" s="38" t="s">
        <v>38</v>
      </c>
      <c r="D57" s="39">
        <f>1</f>
        <v>1</v>
      </c>
      <c r="E57" s="38"/>
      <c r="F57" s="40">
        <f>E57*D57</f>
        <v>0</v>
      </c>
    </row>
    <row r="58" spans="1:6" s="41" customFormat="1" x14ac:dyDescent="0.2">
      <c r="A58" s="1"/>
      <c r="B58" s="33"/>
      <c r="C58" s="38"/>
      <c r="D58" s="39"/>
      <c r="E58" s="38"/>
      <c r="F58" s="40"/>
    </row>
    <row r="59" spans="1:6" ht="115.15" customHeight="1" x14ac:dyDescent="0.2">
      <c r="B59" s="33" t="s">
        <v>84</v>
      </c>
      <c r="C59" s="18" t="s">
        <v>43</v>
      </c>
      <c r="D59" s="34">
        <v>5.0999999999999996</v>
      </c>
      <c r="E59" s="18"/>
      <c r="F59" s="35">
        <f>E59*D59</f>
        <v>0</v>
      </c>
    </row>
    <row r="60" spans="1:6" x14ac:dyDescent="0.2">
      <c r="B60" s="33"/>
      <c r="C60" s="18"/>
      <c r="D60" s="34"/>
      <c r="E60" s="18"/>
      <c r="F60" s="35"/>
    </row>
    <row r="61" spans="1:6" ht="168" customHeight="1" x14ac:dyDescent="0.2">
      <c r="B61" s="33" t="s">
        <v>71</v>
      </c>
      <c r="C61" s="18"/>
      <c r="D61" s="34"/>
      <c r="E61" s="18"/>
      <c r="F61" s="35"/>
    </row>
    <row r="62" spans="1:6" ht="30" x14ac:dyDescent="0.2">
      <c r="B62" s="2" t="s">
        <v>44</v>
      </c>
      <c r="C62" s="18" t="s">
        <v>11</v>
      </c>
      <c r="D62" s="34">
        <f>0.89*0.04*2</f>
        <v>7.1199999999999999E-2</v>
      </c>
      <c r="E62" s="18"/>
      <c r="F62" s="35">
        <f>E62*D62</f>
        <v>0</v>
      </c>
    </row>
    <row r="63" spans="1:6" ht="30" x14ac:dyDescent="0.2">
      <c r="B63" s="2" t="s">
        <v>45</v>
      </c>
      <c r="C63" s="18" t="s">
        <v>11</v>
      </c>
      <c r="D63" s="34">
        <f>0.65*0.04*2</f>
        <v>5.2000000000000005E-2</v>
      </c>
      <c r="E63" s="18"/>
      <c r="F63" s="35">
        <f>E63*D63</f>
        <v>0</v>
      </c>
    </row>
    <row r="64" spans="1:6" x14ac:dyDescent="0.2">
      <c r="C64" s="18"/>
      <c r="D64" s="34"/>
      <c r="E64" s="18"/>
      <c r="F64" s="35"/>
    </row>
    <row r="65" spans="1:6" ht="175.15" customHeight="1" x14ac:dyDescent="0.2">
      <c r="B65" s="33" t="s">
        <v>72</v>
      </c>
      <c r="C65" s="18"/>
      <c r="D65" s="34"/>
      <c r="E65" s="18"/>
      <c r="F65" s="35"/>
    </row>
    <row r="66" spans="1:6" x14ac:dyDescent="0.2">
      <c r="B66" s="2" t="s">
        <v>46</v>
      </c>
      <c r="C66" s="18" t="s">
        <v>11</v>
      </c>
      <c r="D66" s="34">
        <f>1.7*0.08</f>
        <v>0.13600000000000001</v>
      </c>
      <c r="E66" s="18"/>
      <c r="F66" s="35">
        <f>E66*D66</f>
        <v>0</v>
      </c>
    </row>
    <row r="67" spans="1:6" ht="30" x14ac:dyDescent="0.2">
      <c r="B67" s="2" t="s">
        <v>47</v>
      </c>
      <c r="C67" s="18" t="s">
        <v>43</v>
      </c>
      <c r="D67" s="34">
        <f>11.8</f>
        <v>11.8</v>
      </c>
      <c r="E67" s="18"/>
      <c r="F67" s="35">
        <f>E67*D67</f>
        <v>0</v>
      </c>
    </row>
    <row r="68" spans="1:6" x14ac:dyDescent="0.2">
      <c r="C68" s="18"/>
      <c r="D68" s="34"/>
      <c r="E68" s="18"/>
      <c r="F68" s="35"/>
    </row>
    <row r="69" spans="1:6" ht="195.6" customHeight="1" x14ac:dyDescent="0.2">
      <c r="B69" s="33" t="s">
        <v>99</v>
      </c>
      <c r="C69" s="18"/>
      <c r="D69" s="34"/>
      <c r="E69" s="18"/>
      <c r="F69" s="35"/>
    </row>
    <row r="70" spans="1:6" ht="24.6" customHeight="1" x14ac:dyDescent="0.2">
      <c r="B70" s="33" t="s">
        <v>48</v>
      </c>
      <c r="C70" s="18" t="s">
        <v>11</v>
      </c>
      <c r="D70" s="34">
        <f>1.9*0.06</f>
        <v>0.11399999999999999</v>
      </c>
      <c r="E70" s="18"/>
      <c r="F70" s="35">
        <f>E70*D70</f>
        <v>0</v>
      </c>
    </row>
    <row r="71" spans="1:6" ht="45" x14ac:dyDescent="0.2">
      <c r="B71" s="2" t="s">
        <v>49</v>
      </c>
      <c r="C71" s="18" t="s">
        <v>17</v>
      </c>
      <c r="D71" s="34">
        <f>(2.6*1.423)+(0.05*0.05*39)</f>
        <v>3.7973000000000003</v>
      </c>
      <c r="E71" s="18"/>
      <c r="F71" s="35">
        <f>E71*D71</f>
        <v>0</v>
      </c>
    </row>
    <row r="72" spans="1:6" x14ac:dyDescent="0.2">
      <c r="C72" s="18"/>
      <c r="D72" s="34"/>
      <c r="E72" s="18"/>
      <c r="F72" s="35"/>
    </row>
    <row r="73" spans="1:6" ht="132" customHeight="1" x14ac:dyDescent="0.2">
      <c r="B73" s="33" t="s">
        <v>74</v>
      </c>
      <c r="C73" s="18" t="s">
        <v>43</v>
      </c>
      <c r="D73" s="34">
        <v>65</v>
      </c>
      <c r="E73" s="18"/>
      <c r="F73" s="35">
        <f>E73*D73</f>
        <v>0</v>
      </c>
    </row>
    <row r="74" spans="1:6" x14ac:dyDescent="0.2">
      <c r="B74" s="33"/>
      <c r="C74" s="18"/>
      <c r="D74" s="34"/>
      <c r="E74" s="18"/>
      <c r="F74" s="35"/>
    </row>
    <row r="75" spans="1:6" ht="15.75" x14ac:dyDescent="0.2">
      <c r="A75" s="1" t="s">
        <v>40</v>
      </c>
      <c r="B75" s="42" t="s">
        <v>73</v>
      </c>
      <c r="C75" s="18"/>
      <c r="D75" s="34"/>
      <c r="E75" s="18"/>
      <c r="F75" s="35"/>
    </row>
    <row r="76" spans="1:6" ht="371.45" customHeight="1" x14ac:dyDescent="0.2">
      <c r="A76" s="3"/>
      <c r="B76" s="33" t="s">
        <v>90</v>
      </c>
      <c r="C76" s="18"/>
      <c r="D76" s="34"/>
      <c r="E76" s="18"/>
      <c r="F76" s="34"/>
    </row>
    <row r="77" spans="1:6" ht="30" x14ac:dyDescent="0.2">
      <c r="B77" s="2" t="s">
        <v>91</v>
      </c>
      <c r="C77" s="18" t="s">
        <v>17</v>
      </c>
      <c r="D77" s="34">
        <f>(35.58*24.44)+(78*0.5*0.5*4)+(1.57*0.6*16)</f>
        <v>962.6472</v>
      </c>
      <c r="E77" s="18"/>
      <c r="F77" s="35">
        <f>D77*E77</f>
        <v>0</v>
      </c>
    </row>
    <row r="78" spans="1:6" x14ac:dyDescent="0.2">
      <c r="B78" s="2" t="s">
        <v>35</v>
      </c>
      <c r="C78" s="18" t="s">
        <v>11</v>
      </c>
      <c r="D78" s="34">
        <f>24.44*0.0225</f>
        <v>0.54990000000000006</v>
      </c>
      <c r="E78" s="18"/>
      <c r="F78" s="35">
        <f t="shared" ref="F78:F83" si="0">E78*D78</f>
        <v>0</v>
      </c>
    </row>
    <row r="79" spans="1:6" x14ac:dyDescent="0.2">
      <c r="B79" s="2" t="s">
        <v>50</v>
      </c>
      <c r="C79" s="18" t="s">
        <v>29</v>
      </c>
      <c r="D79" s="34">
        <v>4</v>
      </c>
      <c r="E79" s="18"/>
      <c r="F79" s="35">
        <f t="shared" si="0"/>
        <v>0</v>
      </c>
    </row>
    <row r="80" spans="1:6" ht="30" x14ac:dyDescent="0.2">
      <c r="B80" s="2" t="s">
        <v>51</v>
      </c>
      <c r="C80" s="18" t="s">
        <v>17</v>
      </c>
      <c r="D80" s="34">
        <f>(21*0.12)+4</f>
        <v>6.52</v>
      </c>
      <c r="E80" s="18"/>
      <c r="F80" s="35">
        <f t="shared" si="0"/>
        <v>0</v>
      </c>
    </row>
    <row r="81" spans="1:6" x14ac:dyDescent="0.2">
      <c r="B81" s="2" t="s">
        <v>52</v>
      </c>
      <c r="C81" s="18" t="s">
        <v>29</v>
      </c>
      <c r="D81" s="34">
        <v>2</v>
      </c>
      <c r="E81" s="18"/>
      <c r="F81" s="35">
        <f t="shared" si="0"/>
        <v>0</v>
      </c>
    </row>
    <row r="82" spans="1:6" ht="30" x14ac:dyDescent="0.2">
      <c r="B82" s="2" t="s">
        <v>53</v>
      </c>
      <c r="C82" s="18" t="s">
        <v>38</v>
      </c>
      <c r="D82" s="34">
        <v>2</v>
      </c>
      <c r="E82" s="18"/>
      <c r="F82" s="35">
        <f t="shared" si="0"/>
        <v>0</v>
      </c>
    </row>
    <row r="83" spans="1:6" x14ac:dyDescent="0.2">
      <c r="B83" s="2" t="s">
        <v>37</v>
      </c>
      <c r="C83" s="18" t="s">
        <v>38</v>
      </c>
      <c r="D83" s="34">
        <v>1</v>
      </c>
      <c r="E83" s="18"/>
      <c r="F83" s="35">
        <f t="shared" si="0"/>
        <v>0</v>
      </c>
    </row>
    <row r="85" spans="1:6" ht="15.75" x14ac:dyDescent="0.25">
      <c r="A85" s="43"/>
      <c r="B85" s="96" t="s">
        <v>100</v>
      </c>
      <c r="C85" s="96"/>
      <c r="D85" s="44"/>
      <c r="E85" s="45"/>
      <c r="F85" s="46">
        <f>SUM(F16:F83)</f>
        <v>0</v>
      </c>
    </row>
    <row r="87" spans="1:6" ht="15.75" x14ac:dyDescent="0.2">
      <c r="A87" s="31" t="s">
        <v>21</v>
      </c>
      <c r="B87" s="47" t="s">
        <v>25</v>
      </c>
      <c r="C87" s="48"/>
      <c r="D87" s="49"/>
      <c r="E87" s="48"/>
      <c r="F87" s="49"/>
    </row>
    <row r="88" spans="1:6" x14ac:dyDescent="0.2">
      <c r="A88" s="50"/>
      <c r="B88" s="51"/>
      <c r="C88" s="52"/>
      <c r="D88" s="53"/>
      <c r="E88" s="52"/>
      <c r="F88" s="53"/>
    </row>
    <row r="89" spans="1:6" ht="39" customHeight="1" x14ac:dyDescent="0.2">
      <c r="A89" s="50" t="s">
        <v>27</v>
      </c>
      <c r="B89" s="54" t="s">
        <v>78</v>
      </c>
      <c r="C89" s="52"/>
      <c r="D89" s="53"/>
      <c r="E89" s="52"/>
      <c r="F89" s="53"/>
    </row>
    <row r="90" spans="1:6" ht="195.75" x14ac:dyDescent="0.2">
      <c r="A90" s="50"/>
      <c r="B90" s="55" t="s">
        <v>77</v>
      </c>
      <c r="C90" s="17"/>
      <c r="D90" s="53"/>
      <c r="E90" s="52"/>
      <c r="F90" s="53"/>
    </row>
    <row r="91" spans="1:6" x14ac:dyDescent="0.2">
      <c r="A91" s="50"/>
      <c r="B91" s="51"/>
      <c r="C91" s="56"/>
      <c r="D91" s="53"/>
      <c r="E91" s="52"/>
      <c r="F91" s="53"/>
    </row>
    <row r="92" spans="1:6" ht="160.15" customHeight="1" x14ac:dyDescent="0.2">
      <c r="A92" s="50"/>
      <c r="B92" s="57" t="s">
        <v>59</v>
      </c>
      <c r="C92" s="56"/>
      <c r="D92" s="53"/>
      <c r="E92" s="52"/>
      <c r="F92" s="53"/>
    </row>
    <row r="93" spans="1:6" x14ac:dyDescent="0.2">
      <c r="A93" s="50"/>
      <c r="B93" s="51"/>
      <c r="C93" s="52"/>
      <c r="D93" s="53"/>
      <c r="E93" s="52"/>
      <c r="F93" s="53"/>
    </row>
    <row r="94" spans="1:6" ht="144" customHeight="1" x14ac:dyDescent="0.2">
      <c r="A94" s="50"/>
      <c r="B94" s="55" t="s">
        <v>23</v>
      </c>
      <c r="C94" s="17"/>
      <c r="D94" s="53"/>
      <c r="E94" s="52"/>
      <c r="F94" s="53"/>
    </row>
    <row r="95" spans="1:6" x14ac:dyDescent="0.2">
      <c r="A95" s="50"/>
      <c r="B95" s="51"/>
      <c r="C95" s="17"/>
      <c r="D95" s="53"/>
      <c r="E95" s="52"/>
      <c r="F95" s="53"/>
    </row>
    <row r="96" spans="1:6" ht="133.15" customHeight="1" x14ac:dyDescent="0.2">
      <c r="A96" s="50"/>
      <c r="B96" s="54" t="s">
        <v>94</v>
      </c>
      <c r="C96" s="17"/>
      <c r="D96" s="53"/>
      <c r="E96" s="52"/>
      <c r="F96" s="53"/>
    </row>
    <row r="97" spans="1:6" ht="15.75" x14ac:dyDescent="0.25">
      <c r="A97" s="50"/>
      <c r="B97" s="58"/>
      <c r="C97" s="17"/>
      <c r="D97" s="53"/>
      <c r="E97" s="52"/>
      <c r="F97" s="53"/>
    </row>
    <row r="98" spans="1:6" ht="15.75" x14ac:dyDescent="0.25">
      <c r="A98" s="50"/>
      <c r="B98" s="59" t="s">
        <v>92</v>
      </c>
      <c r="C98" s="60"/>
      <c r="D98" s="61"/>
      <c r="E98" s="60"/>
      <c r="F98" s="61"/>
    </row>
    <row r="99" spans="1:6" x14ac:dyDescent="0.2">
      <c r="A99" s="50"/>
      <c r="B99" s="51" t="s">
        <v>76</v>
      </c>
      <c r="C99" s="17" t="s">
        <v>11</v>
      </c>
      <c r="D99" s="34">
        <f>0.23*9</f>
        <v>2.0700000000000003</v>
      </c>
      <c r="E99" s="62"/>
      <c r="F99" s="62">
        <f t="shared" ref="F99:F103" si="1">D99*E99</f>
        <v>0</v>
      </c>
    </row>
    <row r="100" spans="1:6" x14ac:dyDescent="0.2">
      <c r="A100" s="50"/>
      <c r="B100" s="51" t="s">
        <v>14</v>
      </c>
      <c r="C100" s="17" t="s">
        <v>15</v>
      </c>
      <c r="D100" s="34">
        <f>(2.1*0.2)*9</f>
        <v>3.7800000000000002</v>
      </c>
      <c r="E100" s="34"/>
      <c r="F100" s="62">
        <f t="shared" si="1"/>
        <v>0</v>
      </c>
    </row>
    <row r="101" spans="1:6" s="64" customFormat="1" ht="28.9" customHeight="1" x14ac:dyDescent="0.2">
      <c r="A101" s="63"/>
      <c r="B101" s="51" t="s">
        <v>16</v>
      </c>
      <c r="C101" s="17" t="s">
        <v>15</v>
      </c>
      <c r="D101" s="34">
        <f>(2.1*0.2)*9</f>
        <v>3.7800000000000002</v>
      </c>
      <c r="E101" s="34"/>
      <c r="F101" s="34">
        <f t="shared" si="1"/>
        <v>0</v>
      </c>
    </row>
    <row r="102" spans="1:6" ht="24" customHeight="1" x14ac:dyDescent="0.2">
      <c r="A102" s="50"/>
      <c r="B102" s="51" t="s">
        <v>18</v>
      </c>
      <c r="C102" s="17" t="s">
        <v>17</v>
      </c>
      <c r="D102" s="65">
        <f>(1.8*3.93)*9</f>
        <v>63.666000000000004</v>
      </c>
      <c r="E102" s="65"/>
      <c r="F102" s="65">
        <f t="shared" si="1"/>
        <v>0</v>
      </c>
    </row>
    <row r="103" spans="1:6" ht="21.6" customHeight="1" x14ac:dyDescent="0.2">
      <c r="A103" s="50"/>
      <c r="B103" s="66" t="s">
        <v>22</v>
      </c>
      <c r="C103" s="17" t="s">
        <v>19</v>
      </c>
      <c r="D103" s="65">
        <f>1*9</f>
        <v>9</v>
      </c>
      <c r="E103" s="65"/>
      <c r="F103" s="65">
        <f t="shared" si="1"/>
        <v>0</v>
      </c>
    </row>
    <row r="104" spans="1:6" x14ac:dyDescent="0.2">
      <c r="A104" s="50"/>
      <c r="B104" s="51"/>
      <c r="C104" s="52"/>
      <c r="D104" s="53"/>
      <c r="E104" s="52"/>
      <c r="F104" s="53"/>
    </row>
    <row r="105" spans="1:6" ht="15.75" x14ac:dyDescent="0.25">
      <c r="A105" s="50"/>
      <c r="B105" s="59" t="s">
        <v>24</v>
      </c>
      <c r="C105" s="60"/>
      <c r="D105" s="61"/>
      <c r="E105" s="60"/>
      <c r="F105" s="61"/>
    </row>
    <row r="106" spans="1:6" x14ac:dyDescent="0.2">
      <c r="A106" s="50"/>
      <c r="B106" s="51" t="s">
        <v>75</v>
      </c>
      <c r="C106" s="17" t="s">
        <v>11</v>
      </c>
      <c r="D106" s="65">
        <f>0.3*3</f>
        <v>0.89999999999999991</v>
      </c>
      <c r="E106" s="67"/>
      <c r="F106" s="67">
        <f t="shared" ref="F106:F110" si="2">D106*E106</f>
        <v>0</v>
      </c>
    </row>
    <row r="107" spans="1:6" x14ac:dyDescent="0.2">
      <c r="A107" s="50"/>
      <c r="B107" s="51" t="s">
        <v>14</v>
      </c>
      <c r="C107" s="17" t="s">
        <v>15</v>
      </c>
      <c r="D107" s="65">
        <f>0.42*3</f>
        <v>1.26</v>
      </c>
      <c r="E107" s="65"/>
      <c r="F107" s="67">
        <f t="shared" si="2"/>
        <v>0</v>
      </c>
    </row>
    <row r="108" spans="1:6" ht="20.45" customHeight="1" x14ac:dyDescent="0.2">
      <c r="A108" s="50"/>
      <c r="B108" s="55" t="s">
        <v>16</v>
      </c>
      <c r="C108" s="68" t="s">
        <v>15</v>
      </c>
      <c r="D108" s="69">
        <f>0.42*3</f>
        <v>1.26</v>
      </c>
      <c r="E108" s="69"/>
      <c r="F108" s="69">
        <f t="shared" si="2"/>
        <v>0</v>
      </c>
    </row>
    <row r="109" spans="1:6" x14ac:dyDescent="0.2">
      <c r="A109" s="50"/>
      <c r="B109" s="51" t="s">
        <v>18</v>
      </c>
      <c r="C109" s="17" t="s">
        <v>17</v>
      </c>
      <c r="D109" s="65">
        <f>(1.8*3.93)*3</f>
        <v>21.222000000000001</v>
      </c>
      <c r="E109" s="65"/>
      <c r="F109" s="65">
        <f t="shared" si="2"/>
        <v>0</v>
      </c>
    </row>
    <row r="110" spans="1:6" x14ac:dyDescent="0.2">
      <c r="A110" s="50"/>
      <c r="B110" s="70" t="s">
        <v>22</v>
      </c>
      <c r="C110" s="17" t="s">
        <v>19</v>
      </c>
      <c r="D110" s="65">
        <f>1*3</f>
        <v>3</v>
      </c>
      <c r="E110" s="65"/>
      <c r="F110" s="65">
        <f t="shared" si="2"/>
        <v>0</v>
      </c>
    </row>
    <row r="111" spans="1:6" x14ac:dyDescent="0.2">
      <c r="A111" s="50"/>
      <c r="B111" s="51"/>
      <c r="C111" s="52"/>
      <c r="D111" s="65"/>
      <c r="E111" s="52"/>
      <c r="F111" s="53"/>
    </row>
    <row r="112" spans="1:6" ht="15.75" x14ac:dyDescent="0.25">
      <c r="A112" s="50"/>
      <c r="B112" s="59" t="s">
        <v>93</v>
      </c>
      <c r="C112" s="60"/>
      <c r="D112" s="71"/>
      <c r="E112" s="60"/>
      <c r="F112" s="61"/>
    </row>
    <row r="113" spans="1:6" x14ac:dyDescent="0.2">
      <c r="A113" s="50"/>
      <c r="B113" s="51" t="s">
        <v>75</v>
      </c>
      <c r="C113" s="17" t="s">
        <v>11</v>
      </c>
      <c r="D113" s="65">
        <f>0.33*3</f>
        <v>0.99</v>
      </c>
      <c r="E113" s="65"/>
      <c r="F113" s="65">
        <f t="shared" ref="F113:F117" si="3">D113*E113</f>
        <v>0</v>
      </c>
    </row>
    <row r="114" spans="1:6" x14ac:dyDescent="0.2">
      <c r="A114" s="50"/>
      <c r="B114" s="51" t="s">
        <v>14</v>
      </c>
      <c r="C114" s="17" t="s">
        <v>15</v>
      </c>
      <c r="D114" s="65">
        <f>(3.82*0.2)*3</f>
        <v>2.2919999999999998</v>
      </c>
      <c r="E114" s="65"/>
      <c r="F114" s="65">
        <f t="shared" si="3"/>
        <v>0</v>
      </c>
    </row>
    <row r="115" spans="1:6" ht="20.45" customHeight="1" x14ac:dyDescent="0.2">
      <c r="A115" s="50"/>
      <c r="B115" s="55" t="s">
        <v>16</v>
      </c>
      <c r="C115" s="68" t="s">
        <v>15</v>
      </c>
      <c r="D115" s="69">
        <f>(3.82*0.2)*3</f>
        <v>2.2919999999999998</v>
      </c>
      <c r="E115" s="69"/>
      <c r="F115" s="69">
        <f t="shared" si="3"/>
        <v>0</v>
      </c>
    </row>
    <row r="116" spans="1:6" x14ac:dyDescent="0.2">
      <c r="A116" s="50"/>
      <c r="B116" s="51" t="s">
        <v>18</v>
      </c>
      <c r="C116" s="17" t="s">
        <v>17</v>
      </c>
      <c r="D116" s="65">
        <f>(3.8*3.93)*3</f>
        <v>44.802</v>
      </c>
      <c r="E116" s="65"/>
      <c r="F116" s="65">
        <f t="shared" si="3"/>
        <v>0</v>
      </c>
    </row>
    <row r="117" spans="1:6" x14ac:dyDescent="0.2">
      <c r="A117" s="50"/>
      <c r="B117" s="70" t="s">
        <v>22</v>
      </c>
      <c r="C117" s="17" t="s">
        <v>19</v>
      </c>
      <c r="D117" s="65">
        <f>1*3</f>
        <v>3</v>
      </c>
      <c r="E117" s="65"/>
      <c r="F117" s="65">
        <f t="shared" si="3"/>
        <v>0</v>
      </c>
    </row>
    <row r="118" spans="1:6" x14ac:dyDescent="0.2">
      <c r="A118" s="50"/>
      <c r="B118" s="51"/>
      <c r="C118" s="52"/>
      <c r="D118" s="53"/>
      <c r="E118" s="52"/>
      <c r="F118" s="53"/>
    </row>
    <row r="119" spans="1:6" ht="15.75" x14ac:dyDescent="0.25">
      <c r="A119" s="50"/>
      <c r="B119" s="58"/>
      <c r="C119" s="72"/>
      <c r="D119" s="73"/>
      <c r="E119" s="73"/>
      <c r="F119" s="73"/>
    </row>
    <row r="120" spans="1:6" ht="31.5" x14ac:dyDescent="0.25">
      <c r="A120" s="74" t="s">
        <v>28</v>
      </c>
      <c r="B120" s="54" t="s">
        <v>20</v>
      </c>
      <c r="C120" s="72"/>
      <c r="D120" s="73"/>
      <c r="E120" s="73"/>
      <c r="F120" s="73"/>
    </row>
    <row r="121" spans="1:6" ht="81" customHeight="1" x14ac:dyDescent="0.2">
      <c r="A121" s="50"/>
      <c r="B121" s="55" t="s">
        <v>79</v>
      </c>
      <c r="C121" s="17" t="s">
        <v>19</v>
      </c>
      <c r="D121" s="65">
        <v>10</v>
      </c>
      <c r="E121" s="65"/>
      <c r="F121" s="65">
        <f>D121*E121</f>
        <v>0</v>
      </c>
    </row>
    <row r="122" spans="1:6" ht="90" x14ac:dyDescent="0.2">
      <c r="A122" s="50" t="s">
        <v>95</v>
      </c>
      <c r="B122" s="55" t="s">
        <v>107</v>
      </c>
      <c r="C122" s="17" t="s">
        <v>19</v>
      </c>
      <c r="D122" s="65">
        <v>6</v>
      </c>
      <c r="E122" s="65"/>
      <c r="F122" s="65">
        <f>D122*E122</f>
        <v>0</v>
      </c>
    </row>
    <row r="123" spans="1:6" ht="15.75" x14ac:dyDescent="0.25">
      <c r="A123" s="74" t="s">
        <v>108</v>
      </c>
      <c r="B123" s="54" t="s">
        <v>101</v>
      </c>
      <c r="C123" s="72"/>
      <c r="D123" s="73"/>
      <c r="E123" s="73"/>
      <c r="F123" s="73"/>
    </row>
    <row r="124" spans="1:6" ht="118.9" customHeight="1" x14ac:dyDescent="0.2">
      <c r="A124" s="50"/>
      <c r="B124" s="55" t="s">
        <v>98</v>
      </c>
      <c r="D124" s="3"/>
      <c r="F124" s="3"/>
    </row>
    <row r="125" spans="1:6" x14ac:dyDescent="0.2">
      <c r="A125" s="50"/>
      <c r="B125" s="55" t="s">
        <v>102</v>
      </c>
      <c r="C125" s="17" t="s">
        <v>43</v>
      </c>
      <c r="D125" s="65">
        <f>1.5*15</f>
        <v>22.5</v>
      </c>
      <c r="E125" s="65"/>
      <c r="F125" s="65">
        <f>D125*E125</f>
        <v>0</v>
      </c>
    </row>
    <row r="126" spans="1:6" ht="45" x14ac:dyDescent="0.2">
      <c r="A126" s="50"/>
      <c r="B126" s="55" t="s">
        <v>97</v>
      </c>
      <c r="C126" s="17" t="s">
        <v>11</v>
      </c>
      <c r="D126" s="65">
        <f>0.6*0.2*0.2*15</f>
        <v>0.36</v>
      </c>
      <c r="E126" s="65"/>
      <c r="F126" s="65">
        <f>D126*E126</f>
        <v>0</v>
      </c>
    </row>
    <row r="127" spans="1:6" x14ac:dyDescent="0.2">
      <c r="A127" s="50"/>
      <c r="B127" s="55" t="s">
        <v>96</v>
      </c>
      <c r="C127" s="17" t="s">
        <v>11</v>
      </c>
      <c r="D127" s="65">
        <f>0.12*15</f>
        <v>1.7999999999999998</v>
      </c>
      <c r="E127" s="65"/>
      <c r="F127" s="65">
        <f>D127*E127</f>
        <v>0</v>
      </c>
    </row>
    <row r="128" spans="1:6" ht="18" customHeight="1" x14ac:dyDescent="0.2">
      <c r="A128" s="50"/>
      <c r="B128" s="51"/>
      <c r="D128" s="3"/>
      <c r="F128" s="3"/>
    </row>
    <row r="129" spans="1:6" ht="15.75" x14ac:dyDescent="0.25">
      <c r="A129" s="43"/>
      <c r="B129" s="96" t="s">
        <v>54</v>
      </c>
      <c r="C129" s="96"/>
      <c r="D129" s="44"/>
      <c r="E129" s="45"/>
      <c r="F129" s="46">
        <f>SUM(F99:F128)</f>
        <v>0</v>
      </c>
    </row>
    <row r="131" spans="1:6" ht="15.75" thickBot="1" x14ac:dyDescent="0.25"/>
    <row r="132" spans="1:6" ht="16.899999999999999" customHeight="1" x14ac:dyDescent="0.25">
      <c r="A132" s="75"/>
      <c r="B132" s="76"/>
      <c r="C132" s="76"/>
      <c r="D132" s="86" t="s">
        <v>57</v>
      </c>
      <c r="E132" s="86"/>
      <c r="F132" s="77">
        <f>F129+F85</f>
        <v>0</v>
      </c>
    </row>
    <row r="133" spans="1:6" ht="15.75" x14ac:dyDescent="0.25">
      <c r="A133" s="78"/>
      <c r="B133" s="79"/>
      <c r="C133" s="80"/>
      <c r="D133" s="87" t="s">
        <v>55</v>
      </c>
      <c r="E133" s="87"/>
      <c r="F133" s="81">
        <f>F132*0.25</f>
        <v>0</v>
      </c>
    </row>
    <row r="134" spans="1:6" ht="16.5" thickBot="1" x14ac:dyDescent="0.3">
      <c r="A134" s="82"/>
      <c r="B134" s="83"/>
      <c r="C134" s="84"/>
      <c r="D134" s="88" t="s">
        <v>56</v>
      </c>
      <c r="E134" s="88"/>
      <c r="F134" s="85">
        <f>F132+F133</f>
        <v>0</v>
      </c>
    </row>
    <row r="138" spans="1:6" x14ac:dyDescent="0.2">
      <c r="D138" s="4" t="s">
        <v>58</v>
      </c>
    </row>
  </sheetData>
  <sheetProtection sheet="1" objects="1" scenarios="1"/>
  <mergeCells count="9">
    <mergeCell ref="D132:E132"/>
    <mergeCell ref="D133:E133"/>
    <mergeCell ref="D134:E134"/>
    <mergeCell ref="A10:F10"/>
    <mergeCell ref="A3:F3"/>
    <mergeCell ref="A5:F5"/>
    <mergeCell ref="A14:F14"/>
    <mergeCell ref="B85:C85"/>
    <mergeCell ref="B129:C129"/>
  </mergeCells>
  <phoneticPr fontId="1" type="noConversion"/>
  <pageMargins left="0.51181102362204722" right="0.51181102362204722" top="0.98425196850393704" bottom="0.98425196850393704" header="0.39370078740157483" footer="0.51181102362204722"/>
  <pageSetup paperSize="9" scale="75" orientation="portrait" horizontalDpi="4294967293" r:id="rId1"/>
  <headerFooter>
    <oddFooter>&amp;L&amp;8URBANA OPREMA I OPREMA DJEČJEG IGRALIŠTA                                                                                                                                                 
&amp;RStranica &amp;P od &amp;N</oddFooter>
  </headerFooter>
  <rowBreaks count="3" manualBreakCount="3">
    <brk id="74" max="16383" man="1"/>
    <brk id="86" max="16383" man="1"/>
    <brk id="9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List1</vt:lpstr>
      <vt:lpstr>List1!Ispis_naslova</vt:lpstr>
    </vt:vector>
  </TitlesOfParts>
  <Company>RH - TDU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ivanka laskarin</dc:creator>
  <cp:lastModifiedBy>Vidosava Hrvojic</cp:lastModifiedBy>
  <cp:lastPrinted>2017-02-24T07:40:36Z</cp:lastPrinted>
  <dcterms:created xsi:type="dcterms:W3CDTF">2014-10-27T13:53:27Z</dcterms:created>
  <dcterms:modified xsi:type="dcterms:W3CDTF">2017-03-13T13:16:03Z</dcterms:modified>
</cp:coreProperties>
</file>